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055" windowHeight="7575" tabRatio="609" activeTab="2"/>
  </bookViews>
  <sheets>
    <sheet name="BENS - OBRIGAÇÕES" sheetId="1" r:id="rId1"/>
    <sheet name="RECEITAS" sheetId="2" r:id="rId2"/>
    <sheet name="DESPESAS - ADVEG" sheetId="3" r:id="rId3"/>
    <sheet name="DESPESAS - FMAS" sheetId="4" r:id="rId4"/>
    <sheet name="PRÓ-ESPORTE - PÃO E LEITE" sheetId="5" r:id="rId5"/>
    <sheet name="RESULTADO" sheetId="6" r:id="rId6"/>
  </sheets>
  <definedNames>
    <definedName name="_xlnm.Print_Area" localSheetId="0">'BENS - OBRIGAÇÕES'!$A$1:$M$51</definedName>
    <definedName name="_xlnm.Print_Area" localSheetId="2">'DESPESAS - ADVEG'!$A$1:$J$33</definedName>
    <definedName name="_xlnm.Print_Area" localSheetId="3">'DESPESAS - FMAS'!$A$1:$J$20</definedName>
    <definedName name="_xlnm.Print_Area" localSheetId="4">'PRÓ-ESPORTE - PÃO E LEITE'!$A$1:$J$23</definedName>
    <definedName name="_xlnm.Print_Area" localSheetId="1">'RECEITAS'!$A$1:$H$35</definedName>
    <definedName name="_xlnm.Print_Area" localSheetId="5">'RESULTADO'!$A$1:$H$12</definedName>
    <definedName name="_xlnm.Print_Titles" localSheetId="2">'DESPESAS - ADVEG'!$2:$2</definedName>
    <definedName name="_xlnm.Print_Titles" localSheetId="3">'DESPESAS - FMAS'!$2:$2</definedName>
    <definedName name="_xlnm.Print_Titles" localSheetId="4">'PRÓ-ESPORTE - PÃO E LEITE'!$2:$2</definedName>
  </definedNames>
  <calcPr fullCalcOnLoad="1"/>
</workbook>
</file>

<file path=xl/sharedStrings.xml><?xml version="1.0" encoding="utf-8"?>
<sst xmlns="http://schemas.openxmlformats.org/spreadsheetml/2006/main" count="391" uniqueCount="213">
  <si>
    <t>RECEITAS</t>
  </si>
  <si>
    <t>Dinheiro em Tesouraria - Caixa da Adveg</t>
  </si>
  <si>
    <t>Conta Bancária - Caixa Econômica Federal 1269-2 Recursos do Pão e Leite - Secretaria de Cidadania</t>
  </si>
  <si>
    <t>Conta Bancária - Caixa Econômica Federal 692-7 Recursos da Adveg</t>
  </si>
  <si>
    <t xml:space="preserve">Patrimônio Imobilizado - Terrenos </t>
  </si>
  <si>
    <t>Patrimônio Imobilizado - Máquinas e Equipamentos</t>
  </si>
  <si>
    <t>Patrimônio Imobilizado - Edificações</t>
  </si>
  <si>
    <t>Imposto a Pagar - Contribuição Sindical descontada dos funcionários a Pagar para o Sindicato</t>
  </si>
  <si>
    <t>CONTAS A PAGAR E PREVISÕES DE PAGAMENTOS (OBRIGAÇÕES)</t>
  </si>
  <si>
    <t>Patrimônio Imobilizado - Instalações</t>
  </si>
  <si>
    <t xml:space="preserve">Sobras Acumuladas </t>
  </si>
  <si>
    <t>ADVEG</t>
  </si>
  <si>
    <t>Honorários de Serviços Contábeis</t>
  </si>
  <si>
    <t>Tarifa Bancária - CEF 692-7</t>
  </si>
  <si>
    <t>Pão e Leite</t>
  </si>
  <si>
    <t>Depreciação dos bens imobilizados</t>
  </si>
  <si>
    <t>Funcionários</t>
  </si>
  <si>
    <t>Despesas Administrativas</t>
  </si>
  <si>
    <t>Custo Bancário</t>
  </si>
  <si>
    <t>Alimentação</t>
  </si>
  <si>
    <t>Telefone</t>
  </si>
  <si>
    <t>Impostos e Taxas</t>
  </si>
  <si>
    <t>Despesas Sem Desembolso</t>
  </si>
  <si>
    <t xml:space="preserve">INSS </t>
  </si>
  <si>
    <t>Imposto sobre Serviço que foi retido dos pagamentos aos autônomos contratadados pela Associação.</t>
  </si>
  <si>
    <t>Patrimônio Imobilizado - Móveis e Utensílios</t>
  </si>
  <si>
    <t>Mensalidade da Contservs;</t>
  </si>
  <si>
    <t>Caixa em espécie, mantido para pagar as pequenas despesas rotineiras;</t>
  </si>
  <si>
    <t>-</t>
  </si>
  <si>
    <t>Serviço de Monitoramento e Vigilância;</t>
  </si>
  <si>
    <t>Tecnoseg Tecnologia em Serviços Ltda</t>
  </si>
  <si>
    <t>Perda de vida útil econômica dos bens imobilizados;</t>
  </si>
  <si>
    <t>Serviços Profissionais</t>
  </si>
  <si>
    <t>Informática</t>
  </si>
  <si>
    <t>Cartórios</t>
  </si>
  <si>
    <t>Receita c/ Doações Espontâneas</t>
  </si>
  <si>
    <t>Receita c/ Taxa de Contribuição dos Associados</t>
  </si>
  <si>
    <t>Receita c/ Convênio - Fundo Municipal de Assistência Social</t>
  </si>
  <si>
    <t>TOTAL</t>
  </si>
  <si>
    <t>Contribuição Sindical descontada dos funcionários que deve ser recolhida uma guia de impostos para o Sindicato da categoria;</t>
  </si>
  <si>
    <t>DESCRIÇÃO DAS CONTAS</t>
  </si>
  <si>
    <t>CONCEITOS</t>
  </si>
  <si>
    <t>CATEGORIA</t>
  </si>
  <si>
    <t>OBSERVAÇÃO</t>
  </si>
  <si>
    <t>Scanner, Notbook, Impressora;</t>
  </si>
  <si>
    <t>Patrimônio Imobilizado - Computadores e Periféricos</t>
  </si>
  <si>
    <t>Patrimônio Imobilizado - Equipamento Eletrônico</t>
  </si>
  <si>
    <t>Câmera Digital;</t>
  </si>
  <si>
    <t>Contservs Gestão Contábil Eireli Me</t>
  </si>
  <si>
    <t>ENTRADAS</t>
  </si>
  <si>
    <t>SAÍDAS</t>
  </si>
  <si>
    <t>TESOURARIA</t>
  </si>
  <si>
    <t>FMAS</t>
  </si>
  <si>
    <t>Internet / Telefone - GVT</t>
  </si>
  <si>
    <t>Tarifa Bancária - CEF 77466-5</t>
  </si>
  <si>
    <t>TOTAL DAS DESPESAS PAGAS PELO FMAS =</t>
  </si>
  <si>
    <t xml:space="preserve">TOTAL DAS DESPESAS PAGAS PELA TESOURARIA = </t>
  </si>
  <si>
    <t>TOTAL DAS DESPESAS OPERACIONAIS PAGAS PELA ADVEG E TESOURARIA DO PERÍODO =</t>
  </si>
  <si>
    <t>TOTAL DAS DESPESAS OPERACIONAIS DA ADVEG - (SEM DESEMBOLSO) =</t>
  </si>
  <si>
    <t>TOTAL DAS DESPESAS OPERACIONAIS PAGAS PELA ADVEG =</t>
  </si>
  <si>
    <t>TOTAL DAS DESPESAS DA ADVEG SEM DESEMBOLSO =</t>
  </si>
  <si>
    <t>PRÓ-ESPORTE</t>
  </si>
  <si>
    <t>TOTAL DAS DESPESAS PAGAS PELO PRÓ-ESPORTE =</t>
  </si>
  <si>
    <t>SECRETARIA DE CIDADANIA - PÃO E LEITE</t>
  </si>
  <si>
    <t>Tarifa Bancária - CEF 1269-2</t>
  </si>
  <si>
    <t>TOTAL DAS DESPESAS PAGAS PELO PÃO E LEITE =</t>
  </si>
  <si>
    <t>TOTAL DAS DESPESAS DO TRIMESTRE =</t>
  </si>
  <si>
    <t>TOTAL DAS DESPESAS DO TRIMESTRE - (SEM DESEMBOLSO) =</t>
  </si>
  <si>
    <t>RECEITAS COM DOAÇÕES EM ESPÉCIE</t>
  </si>
  <si>
    <t>RECEITAS COM CONVÊNIOS</t>
  </si>
  <si>
    <t>RECEITAS COM TAXA DE CONTRIBUIÇÃO</t>
  </si>
  <si>
    <t>RECEITAS COM ALUGUEL</t>
  </si>
  <si>
    <t>Receita c/ Aluguel do Terreno - Fixação do Outdoor Motel Aphrodite</t>
  </si>
  <si>
    <t>TOTAL DAS RECEITAS DO TRIMESTRE =</t>
  </si>
  <si>
    <t>TOTAL DAS RECEITAS COM CONVÊNIOS =</t>
  </si>
  <si>
    <t>TOTAL DAS RECEITAS COM TAXA DE CONTRIBUIÇÃO =</t>
  </si>
  <si>
    <t>TOTAL DAS RECEITAS COM DOAÇÕES EM ESPÉCIE =</t>
  </si>
  <si>
    <t>TOTAL DAS RECEITAS COM SERVIÇOS =</t>
  </si>
  <si>
    <t>TOTAL DAS RECEITAS COM ALUGUEL =</t>
  </si>
  <si>
    <t>RESULTADO</t>
  </si>
  <si>
    <t>RESULTADO CONTÁBIL</t>
  </si>
  <si>
    <t>Total das Receitas do Trimestre</t>
  </si>
  <si>
    <t>Total das Despesas do Trimestre</t>
  </si>
  <si>
    <t>RESULTADO =</t>
  </si>
  <si>
    <t>RESULTADO ECONÔMICO</t>
  </si>
  <si>
    <t>BENS E DIREITOS</t>
  </si>
  <si>
    <t>Conta Bancária - Caixa Econômica Federal 77466-5 - Recursos do Fundo Municipal de Assistência Social</t>
  </si>
  <si>
    <t>ISSQN a Recolher</t>
  </si>
  <si>
    <t>Receita c/ Convênio - Secretaria de Cidadania - Pão e Leite</t>
  </si>
  <si>
    <t>Receita c/ Convênio - Pró-Esporte</t>
  </si>
  <si>
    <t>Resultado da atividade da Adveg até 31/12/2015;</t>
  </si>
  <si>
    <t>RPA</t>
  </si>
  <si>
    <t>Inss a Recolher</t>
  </si>
  <si>
    <t>(-) Recuperação de Despesas c/ Pessoal</t>
  </si>
  <si>
    <t>Passagens Aéreas</t>
  </si>
  <si>
    <t>Manutenção de Equipamentos</t>
  </si>
  <si>
    <t>Juros s/ Tributos</t>
  </si>
  <si>
    <t>Lanches e Refeições</t>
  </si>
  <si>
    <t>Manutenção de Computadores;</t>
  </si>
  <si>
    <t>Suporte e Configuração de PABX (GoiásDigital)</t>
  </si>
  <si>
    <t>Materiais Esportivos</t>
  </si>
  <si>
    <t>Multas Fiscais</t>
  </si>
  <si>
    <t>Viagem Brasília x Salvador, Sr. Januário Couto;</t>
  </si>
  <si>
    <t>IPTU</t>
  </si>
  <si>
    <t>ISS, IRRF, IPTU e INSS;</t>
  </si>
  <si>
    <t>ISS, IRRF e IPTU;</t>
  </si>
  <si>
    <t>Contservs Gestão Contábil Eireli ME</t>
  </si>
  <si>
    <t>Registro de atas e cópia da ata de fundação da entidade;</t>
  </si>
  <si>
    <t>Tenda na frente da Sede da Adveg;</t>
  </si>
  <si>
    <t>Lote na BR-153;</t>
  </si>
  <si>
    <t>Cadeiras e Mesas;</t>
  </si>
  <si>
    <t>Casa na Rua dos Comerciários;</t>
  </si>
  <si>
    <t>Locação de Equipamentos de Segurança</t>
  </si>
  <si>
    <t>Equipamentos de Segurança (Tecnoseg)</t>
  </si>
  <si>
    <t>Conta Aplicação Financeira - Caixa Econômica Federal 692-7</t>
  </si>
  <si>
    <t>Telefônica Brasil S/A</t>
  </si>
  <si>
    <t>Salários a Pagar</t>
  </si>
  <si>
    <t>FGTS a Pagar</t>
  </si>
  <si>
    <t>Imposto sobre os Salários dos funcionários da Adveg.</t>
  </si>
  <si>
    <t>Pis S/ Folha a Pagar</t>
  </si>
  <si>
    <t>FGTS</t>
  </si>
  <si>
    <t>Salários</t>
  </si>
  <si>
    <t>Hospedagem de Site</t>
  </si>
  <si>
    <t>Webmix;</t>
  </si>
  <si>
    <t>Pis S/ Folha</t>
  </si>
  <si>
    <t>Vale-Transporte</t>
  </si>
  <si>
    <t>Vale-Alimentação</t>
  </si>
  <si>
    <t>Ticket Serviços S/A</t>
  </si>
  <si>
    <t>RECEITAS COM VENDAS, SERVIÇOS E EVENTOS</t>
  </si>
  <si>
    <t>RECEITAS EM OPERAÇÕES FINANCEIRAS</t>
  </si>
  <si>
    <t>Rendimentos S/ Aplicações Financeiras - Adveg</t>
  </si>
  <si>
    <t>IOF</t>
  </si>
  <si>
    <t>Imposto sobre os Rendimentos da Aplicação Financeira;</t>
  </si>
  <si>
    <t>TOTAL DAS RECEITAS EM OPERAÇÕES FINANCEIRAS =</t>
  </si>
  <si>
    <t>Adiantamento a Fornecedor;</t>
  </si>
  <si>
    <t>Conta Bancária - Caixa Econômica Federal 1213-7 Pró-Esporte</t>
  </si>
  <si>
    <t>Tarifa Bancária - Cef 1213-7</t>
  </si>
  <si>
    <t>Serviços c/ RPA - Faxineira</t>
  </si>
  <si>
    <t>Maria de Fátima de Jesus Camelo</t>
  </si>
  <si>
    <t>Cartório de Quarto Registro Civil</t>
  </si>
  <si>
    <t>Captação de Recursos</t>
  </si>
  <si>
    <t>Bicicletas;</t>
  </si>
  <si>
    <t>Aas Sobrosa Ltda</t>
  </si>
  <si>
    <t>OUTRAS RECEITAS</t>
  </si>
  <si>
    <t>Receita c/ Ressarcimentos</t>
  </si>
  <si>
    <t>Locação de Mesas e Cadeiras</t>
  </si>
  <si>
    <t>Taxa - Pró-Esporte</t>
  </si>
  <si>
    <t>Sp Acessórios para autos e extintores Ltda</t>
  </si>
  <si>
    <t>Carga de Extintor CO2 06 KG - 5BC</t>
  </si>
  <si>
    <t>Imposto a Pagar - Contribuição Asssistencial descontada dos funcionários a Pagar para o Sindicato</t>
  </si>
  <si>
    <t>Contribuição Assistencial descontada dos funcionários que deve ser recolhida uma guia de impostos para o Sindicato da categoria;</t>
  </si>
  <si>
    <t>Receita c/ Mensalidade - Dança de Salão</t>
  </si>
  <si>
    <t>Taxas de Lincenças</t>
  </si>
  <si>
    <t>Taxa de Lincença para funcionamento referente a 2017</t>
  </si>
  <si>
    <t>Descontos Obtidos</t>
  </si>
  <si>
    <t>Diárias, Estadias e Hospedagens</t>
  </si>
  <si>
    <t>Hospedagem em Distrito Federal</t>
  </si>
  <si>
    <t>Samperes Avaliação e Vistorias em Veículos Ltda</t>
  </si>
  <si>
    <t>Vistoria Veicular;</t>
  </si>
  <si>
    <t>Despesa c/ Brindes</t>
  </si>
  <si>
    <t>Compra de Brindes para Sorteio na Reunião mensal do dia 13/05/17 da Sede Adveg;</t>
  </si>
  <si>
    <t>Gás de Cozinha</t>
  </si>
  <si>
    <t>Compra de Gás p/ Cozinha da Sede Adveg;</t>
  </si>
  <si>
    <t>Manutenção de Veículos</t>
  </si>
  <si>
    <t>Vistoria Veicular - Placa DMU-0290 / Renavam 00842558047</t>
  </si>
  <si>
    <t>Materiais de Limpeza</t>
  </si>
  <si>
    <t>Compra de Produtos de Limpeza p/ Sede Adveg no Supermercado Pratiko</t>
  </si>
  <si>
    <t>Proteção ao Crédito</t>
  </si>
  <si>
    <t>Pagamento a Camarâ dos Dirigente Logistas pela renovação de Certificado Digital da Entidade</t>
  </si>
  <si>
    <t>Materiais de Escritório</t>
  </si>
  <si>
    <t>Taxa de Captação de Recursos Programa Lei Pró Esporte - Projeto Adveg de Olho no Esporte</t>
  </si>
  <si>
    <t>Taxa de Administração Pró-Esporte referente ao Projeto Adveg de Olho no Esporte</t>
  </si>
  <si>
    <t>SALDO INICIAL 01/07/2017</t>
  </si>
  <si>
    <t>07/2017</t>
  </si>
  <si>
    <t>08/2017</t>
  </si>
  <si>
    <t>09/2017</t>
  </si>
  <si>
    <t>SALDO FINAL 30/09/2017</t>
  </si>
  <si>
    <t>RECEBIDO EM 07/2017</t>
  </si>
  <si>
    <t>RECEBIDO EM 08/2017</t>
  </si>
  <si>
    <t>RECEBIDO EM 09/2017</t>
  </si>
  <si>
    <t>E M  Panificadora Eireli - ME</t>
  </si>
  <si>
    <t>Adiantamento de Férias</t>
  </si>
  <si>
    <t>Adiantamento a Funcionários</t>
  </si>
  <si>
    <t>Other Side - Promoções e Eventos LTDA - ME</t>
  </si>
  <si>
    <t>Lellu's Comércio e Serviços LTDA - ME</t>
  </si>
  <si>
    <t>Férias a Pagar</t>
  </si>
  <si>
    <t>Taxa de Licenças</t>
  </si>
  <si>
    <t>Serviços de Limpeza</t>
  </si>
  <si>
    <t>Férias</t>
  </si>
  <si>
    <t>Líder Sport LTDA - ME</t>
  </si>
  <si>
    <t>Casa dos Filtros LTDA ME</t>
  </si>
  <si>
    <t>Receita c/ Eventos - Passeio Chácara Quinta dos Pinheiros</t>
  </si>
  <si>
    <t>Academia Dojo Harai Goshi LTDA - ME</t>
  </si>
  <si>
    <t>Sertel Serviços Telefônicos e Equipamentos LTDA</t>
  </si>
  <si>
    <t>Tania Lucia Costa</t>
  </si>
  <si>
    <t>Materiais de Consumo</t>
  </si>
  <si>
    <t>Vale Alimentação;</t>
  </si>
  <si>
    <t>Telefone;</t>
  </si>
  <si>
    <t>Compra de Medalhas e Troféis;</t>
  </si>
  <si>
    <t>Faxineira - Maria de Fátima</t>
  </si>
  <si>
    <t>Captação de Recursos;</t>
  </si>
  <si>
    <t>Serviço de Condicionamento Físico;</t>
  </si>
  <si>
    <t>Compra de Pão e Leite;</t>
  </si>
  <si>
    <t>Serviço de Limpeza;</t>
  </si>
  <si>
    <t>Serviço Cartorário;</t>
  </si>
  <si>
    <t>Compra de Coletes;</t>
  </si>
  <si>
    <t>Filtro para Bebedouro Soft;</t>
  </si>
  <si>
    <t>Serviço de Informática;</t>
  </si>
  <si>
    <t>Locação de Material para Evento</t>
  </si>
  <si>
    <t>Serviços prestados de limpeza - Empresa Lellu's</t>
  </si>
  <si>
    <t>Aquisição de uma chave Philips</t>
  </si>
  <si>
    <t>03 caixas de som bluetoof Sorteio na Reunião mensal do dia 13/05/17 da Sede Adveg;</t>
  </si>
  <si>
    <t>Manutenção de Equipamento interfone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</si>
</sst>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  <numFmt numFmtId="166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2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3" fontId="4" fillId="0" borderId="0" xfId="6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3" fontId="4" fillId="0" borderId="0" xfId="61" applyFont="1" applyAlignment="1">
      <alignment horizontal="center" vertical="center"/>
    </xf>
    <xf numFmtId="43" fontId="4" fillId="0" borderId="0" xfId="6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61" applyFont="1" applyAlignment="1">
      <alignment vertical="center" wrapText="1"/>
    </xf>
    <xf numFmtId="43" fontId="4" fillId="0" borderId="0" xfId="61" applyFont="1" applyAlignment="1">
      <alignment vertical="center"/>
    </xf>
    <xf numFmtId="43" fontId="4" fillId="0" borderId="0" xfId="61" applyFont="1" applyBorder="1" applyAlignment="1">
      <alignment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horizontal="center" vertical="center" wrapText="1"/>
    </xf>
    <xf numFmtId="44" fontId="4" fillId="0" borderId="0" xfId="45" applyFont="1" applyBorder="1" applyAlignment="1">
      <alignment horizontal="right" vertical="center" wrapText="1"/>
    </xf>
    <xf numFmtId="4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4" fontId="7" fillId="0" borderId="0" xfId="45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43" fontId="4" fillId="33" borderId="0" xfId="61" applyFont="1" applyFill="1" applyBorder="1" applyAlignment="1">
      <alignment horizontal="center" vertical="center" wrapText="1"/>
    </xf>
    <xf numFmtId="43" fontId="4" fillId="33" borderId="0" xfId="61" applyFont="1" applyFill="1" applyBorder="1" applyAlignment="1">
      <alignment horizontal="left" vertical="center" wrapText="1"/>
    </xf>
    <xf numFmtId="43" fontId="5" fillId="33" borderId="0" xfId="6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44" fontId="4" fillId="33" borderId="0" xfId="45" applyFont="1" applyFill="1" applyBorder="1" applyAlignment="1">
      <alignment horizontal="center" vertical="center" wrapText="1"/>
    </xf>
    <xf numFmtId="44" fontId="4" fillId="33" borderId="0" xfId="45" applyFont="1" applyFill="1" applyBorder="1" applyAlignment="1">
      <alignment horizontal="left" vertical="center" wrapText="1"/>
    </xf>
    <xf numFmtId="44" fontId="5" fillId="33" borderId="0" xfId="45" applyFont="1" applyFill="1" applyBorder="1" applyAlignment="1">
      <alignment horizontal="left" vertical="center" wrapText="1"/>
    </xf>
    <xf numFmtId="44" fontId="5" fillId="0" borderId="17" xfId="45" applyFont="1" applyFill="1" applyBorder="1" applyAlignment="1">
      <alignment horizontal="center" vertical="center" wrapText="1"/>
    </xf>
    <xf numFmtId="44" fontId="8" fillId="0" borderId="17" xfId="45" applyFont="1" applyFill="1" applyBorder="1" applyAlignment="1">
      <alignment horizontal="center" vertical="center" wrapText="1"/>
    </xf>
    <xf numFmtId="44" fontId="4" fillId="0" borderId="13" xfId="45" applyFont="1" applyFill="1" applyBorder="1" applyAlignment="1">
      <alignment horizontal="center" vertical="center" wrapText="1"/>
    </xf>
    <xf numFmtId="44" fontId="8" fillId="0" borderId="13" xfId="45" applyFont="1" applyFill="1" applyBorder="1" applyAlignment="1">
      <alignment horizontal="center" vertical="center" wrapText="1"/>
    </xf>
    <xf numFmtId="44" fontId="4" fillId="0" borderId="10" xfId="45" applyFont="1" applyFill="1" applyBorder="1" applyAlignment="1">
      <alignment horizontal="center" vertical="center" wrapText="1"/>
    </xf>
    <xf numFmtId="44" fontId="8" fillId="0" borderId="10" xfId="45" applyFont="1" applyFill="1" applyBorder="1" applyAlignment="1">
      <alignment horizontal="center" vertical="center" wrapText="1"/>
    </xf>
    <xf numFmtId="44" fontId="4" fillId="0" borderId="15" xfId="45" applyFont="1" applyFill="1" applyBorder="1" applyAlignment="1">
      <alignment horizontal="center" vertical="center" wrapText="1"/>
    </xf>
    <xf numFmtId="44" fontId="4" fillId="0" borderId="16" xfId="45" applyFont="1" applyFill="1" applyBorder="1" applyAlignment="1">
      <alignment horizontal="center" vertical="center" wrapText="1"/>
    </xf>
    <xf numFmtId="44" fontId="8" fillId="0" borderId="16" xfId="45" applyFont="1" applyFill="1" applyBorder="1" applyAlignment="1">
      <alignment horizontal="center" vertical="center" wrapText="1"/>
    </xf>
    <xf numFmtId="44" fontId="8" fillId="0" borderId="18" xfId="45" applyFont="1" applyFill="1" applyBorder="1" applyAlignment="1">
      <alignment horizontal="center" vertical="center" wrapText="1"/>
    </xf>
    <xf numFmtId="44" fontId="8" fillId="0" borderId="19" xfId="45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44" fontId="5" fillId="33" borderId="0" xfId="45" applyFont="1" applyFill="1" applyBorder="1" applyAlignment="1">
      <alignment horizontal="center" vertical="center" wrapText="1"/>
    </xf>
    <xf numFmtId="44" fontId="8" fillId="33" borderId="0" xfId="45" applyFont="1" applyFill="1" applyBorder="1" applyAlignment="1">
      <alignment horizontal="center" vertical="center" wrapText="1"/>
    </xf>
    <xf numFmtId="44" fontId="5" fillId="0" borderId="20" xfId="45" applyFont="1" applyFill="1" applyBorder="1" applyAlignment="1">
      <alignment horizontal="center" vertical="center" wrapText="1"/>
    </xf>
    <xf numFmtId="44" fontId="8" fillId="0" borderId="20" xfId="45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4" fillId="0" borderId="13" xfId="45" applyFont="1" applyBorder="1" applyAlignment="1">
      <alignment horizontal="center" vertical="center" wrapText="1"/>
    </xf>
    <xf numFmtId="44" fontId="4" fillId="0" borderId="10" xfId="45" applyFont="1" applyBorder="1" applyAlignment="1">
      <alignment horizontal="center" vertical="center" wrapText="1"/>
    </xf>
    <xf numFmtId="44" fontId="9" fillId="0" borderId="13" xfId="45" applyFont="1" applyBorder="1" applyAlignment="1">
      <alignment horizontal="center" vertical="center" wrapText="1"/>
    </xf>
    <xf numFmtId="44" fontId="9" fillId="0" borderId="10" xfId="45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4" fontId="5" fillId="0" borderId="17" xfId="45" applyFont="1" applyBorder="1" applyAlignment="1">
      <alignment horizontal="center" vertical="center" wrapText="1"/>
    </xf>
    <xf numFmtId="44" fontId="8" fillId="0" borderId="17" xfId="45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4" fontId="4" fillId="0" borderId="17" xfId="45" applyFont="1" applyBorder="1" applyAlignment="1">
      <alignment horizontal="center" vertical="center"/>
    </xf>
    <xf numFmtId="44" fontId="5" fillId="0" borderId="17" xfId="45" applyFont="1" applyBorder="1" applyAlignment="1">
      <alignment horizontal="center" vertical="center"/>
    </xf>
    <xf numFmtId="44" fontId="8" fillId="0" borderId="17" xfId="45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4" fontId="4" fillId="0" borderId="0" xfId="45" applyFont="1" applyAlignment="1">
      <alignment horizontal="center" vertical="center"/>
    </xf>
    <xf numFmtId="44" fontId="9" fillId="0" borderId="17" xfId="45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4" fontId="4" fillId="0" borderId="19" xfId="45" applyFont="1" applyBorder="1" applyAlignment="1">
      <alignment horizontal="center" vertical="center" wrapText="1"/>
    </xf>
    <xf numFmtId="49" fontId="5" fillId="16" borderId="17" xfId="0" applyNumberFormat="1" applyFont="1" applyFill="1" applyBorder="1" applyAlignment="1">
      <alignment horizontal="center" vertical="center" wrapText="1"/>
    </xf>
    <xf numFmtId="44" fontId="4" fillId="16" borderId="13" xfId="45" applyFont="1" applyFill="1" applyBorder="1" applyAlignment="1">
      <alignment horizontal="center" vertical="center" wrapText="1"/>
    </xf>
    <xf numFmtId="44" fontId="4" fillId="16" borderId="10" xfId="45" applyFont="1" applyFill="1" applyBorder="1" applyAlignment="1">
      <alignment horizontal="center" vertical="center" wrapText="1"/>
    </xf>
    <xf numFmtId="44" fontId="4" fillId="16" borderId="14" xfId="45" applyFont="1" applyFill="1" applyBorder="1" applyAlignment="1">
      <alignment horizontal="center" vertical="center" wrapText="1"/>
    </xf>
    <xf numFmtId="44" fontId="5" fillId="16" borderId="17" xfId="45" applyFont="1" applyFill="1" applyBorder="1" applyAlignment="1">
      <alignment horizontal="center" vertical="center"/>
    </xf>
    <xf numFmtId="44" fontId="5" fillId="16" borderId="20" xfId="45" applyFont="1" applyFill="1" applyBorder="1" applyAlignment="1">
      <alignment horizontal="center" vertical="center"/>
    </xf>
    <xf numFmtId="44" fontId="4" fillId="34" borderId="13" xfId="45" applyFont="1" applyFill="1" applyBorder="1" applyAlignment="1">
      <alignment horizontal="center" vertical="center" wrapText="1"/>
    </xf>
    <xf numFmtId="44" fontId="4" fillId="34" borderId="10" xfId="45" applyFont="1" applyFill="1" applyBorder="1" applyAlignment="1">
      <alignment horizontal="center" vertical="center" wrapText="1"/>
    </xf>
    <xf numFmtId="44" fontId="4" fillId="34" borderId="14" xfId="45" applyFont="1" applyFill="1" applyBorder="1" applyAlignment="1">
      <alignment horizontal="center" vertical="center" wrapText="1"/>
    </xf>
    <xf numFmtId="44" fontId="5" fillId="34" borderId="20" xfId="45" applyFont="1" applyFill="1" applyBorder="1" applyAlignment="1">
      <alignment horizontal="center" vertical="center"/>
    </xf>
    <xf numFmtId="44" fontId="4" fillId="4" borderId="13" xfId="45" applyFont="1" applyFill="1" applyBorder="1" applyAlignment="1">
      <alignment horizontal="center" vertical="center" wrapText="1"/>
    </xf>
    <xf numFmtId="44" fontId="4" fillId="4" borderId="22" xfId="45" applyFont="1" applyFill="1" applyBorder="1" applyAlignment="1">
      <alignment horizontal="center" vertical="center" wrapText="1"/>
    </xf>
    <xf numFmtId="44" fontId="4" fillId="4" borderId="10" xfId="45" applyFont="1" applyFill="1" applyBorder="1" applyAlignment="1">
      <alignment horizontal="center" vertical="center" wrapText="1"/>
    </xf>
    <xf numFmtId="44" fontId="4" fillId="4" borderId="23" xfId="45" applyFont="1" applyFill="1" applyBorder="1" applyAlignment="1">
      <alignment horizontal="center" vertical="center" wrapText="1"/>
    </xf>
    <xf numFmtId="44" fontId="4" fillId="4" borderId="14" xfId="45" applyFont="1" applyFill="1" applyBorder="1" applyAlignment="1">
      <alignment horizontal="center" vertical="center" wrapText="1"/>
    </xf>
    <xf numFmtId="44" fontId="4" fillId="4" borderId="24" xfId="45" applyFont="1" applyFill="1" applyBorder="1" applyAlignment="1">
      <alignment horizontal="center" vertical="center" wrapText="1"/>
    </xf>
    <xf numFmtId="49" fontId="5" fillId="19" borderId="17" xfId="0" applyNumberFormat="1" applyFont="1" applyFill="1" applyBorder="1" applyAlignment="1">
      <alignment horizontal="center" vertical="center" wrapText="1"/>
    </xf>
    <xf numFmtId="44" fontId="4" fillId="19" borderId="13" xfId="45" applyFont="1" applyFill="1" applyBorder="1" applyAlignment="1">
      <alignment horizontal="center" vertical="center" wrapText="1"/>
    </xf>
    <xf numFmtId="44" fontId="4" fillId="19" borderId="10" xfId="45" applyFont="1" applyFill="1" applyBorder="1" applyAlignment="1">
      <alignment horizontal="center" vertical="center" wrapText="1"/>
    </xf>
    <xf numFmtId="44" fontId="4" fillId="19" borderId="14" xfId="45" applyFont="1" applyFill="1" applyBorder="1" applyAlignment="1">
      <alignment horizontal="center" vertical="center" wrapText="1"/>
    </xf>
    <xf numFmtId="44" fontId="5" fillId="19" borderId="17" xfId="45" applyFont="1" applyFill="1" applyBorder="1" applyAlignment="1">
      <alignment horizontal="center" vertical="center"/>
    </xf>
    <xf numFmtId="44" fontId="4" fillId="7" borderId="13" xfId="45" applyFont="1" applyFill="1" applyBorder="1" applyAlignment="1">
      <alignment horizontal="center" vertical="center" wrapText="1"/>
    </xf>
    <xf numFmtId="44" fontId="4" fillId="7" borderId="10" xfId="45" applyFont="1" applyFill="1" applyBorder="1" applyAlignment="1">
      <alignment horizontal="center" vertical="center" wrapText="1"/>
    </xf>
    <xf numFmtId="44" fontId="4" fillId="7" borderId="14" xfId="45" applyFont="1" applyFill="1" applyBorder="1" applyAlignment="1">
      <alignment horizontal="center" vertical="center" wrapText="1"/>
    </xf>
    <xf numFmtId="44" fontId="3" fillId="34" borderId="13" xfId="45" applyFont="1" applyFill="1" applyBorder="1" applyAlignment="1">
      <alignment horizontal="center" vertical="center" wrapText="1"/>
    </xf>
    <xf numFmtId="44" fontId="3" fillId="34" borderId="10" xfId="45" applyFont="1" applyFill="1" applyBorder="1" applyAlignment="1">
      <alignment horizontal="center" vertical="center" wrapText="1"/>
    </xf>
    <xf numFmtId="44" fontId="3" fillId="34" borderId="14" xfId="45" applyFont="1" applyFill="1" applyBorder="1" applyAlignment="1">
      <alignment horizontal="center" vertical="center" wrapText="1"/>
    </xf>
    <xf numFmtId="44" fontId="5" fillId="34" borderId="17" xfId="45" applyFont="1" applyFill="1" applyBorder="1" applyAlignment="1">
      <alignment horizontal="center" vertical="center"/>
    </xf>
    <xf numFmtId="44" fontId="5" fillId="34" borderId="20" xfId="45" applyFont="1" applyFill="1" applyBorder="1" applyAlignment="1">
      <alignment horizontal="center" vertical="center" wrapText="1"/>
    </xf>
    <xf numFmtId="44" fontId="5" fillId="34" borderId="17" xfId="45" applyFont="1" applyFill="1" applyBorder="1" applyAlignment="1">
      <alignment horizontal="center" vertical="center" wrapText="1"/>
    </xf>
    <xf numFmtId="44" fontId="5" fillId="16" borderId="17" xfId="45" applyFont="1" applyFill="1" applyBorder="1" applyAlignment="1">
      <alignment horizontal="center" vertical="center" wrapText="1"/>
    </xf>
    <xf numFmtId="44" fontId="5" fillId="16" borderId="20" xfId="45" applyFont="1" applyFill="1" applyBorder="1" applyAlignment="1">
      <alignment horizontal="center" vertical="center" wrapText="1"/>
    </xf>
    <xf numFmtId="44" fontId="4" fillId="4" borderId="12" xfId="45" applyFont="1" applyFill="1" applyBorder="1" applyAlignment="1">
      <alignment horizontal="center" vertical="center" wrapText="1"/>
    </xf>
    <xf numFmtId="44" fontId="4" fillId="4" borderId="25" xfId="45" applyFont="1" applyFill="1" applyBorder="1" applyAlignment="1">
      <alignment horizontal="center" vertical="center" wrapText="1"/>
    </xf>
    <xf numFmtId="44" fontId="5" fillId="19" borderId="17" xfId="45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43" fontId="5" fillId="35" borderId="17" xfId="61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44" fontId="4" fillId="34" borderId="19" xfId="45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4" fontId="5" fillId="34" borderId="13" xfId="45" applyFont="1" applyFill="1" applyBorder="1" applyAlignment="1">
      <alignment horizontal="center" vertical="center" wrapText="1"/>
    </xf>
    <xf numFmtId="44" fontId="5" fillId="34" borderId="10" xfId="45" applyFont="1" applyFill="1" applyBorder="1" applyAlignment="1">
      <alignment horizontal="center" vertical="center" wrapText="1"/>
    </xf>
    <xf numFmtId="44" fontId="5" fillId="34" borderId="16" xfId="45" applyFont="1" applyFill="1" applyBorder="1" applyAlignment="1">
      <alignment horizontal="center" vertical="center" wrapText="1"/>
    </xf>
    <xf numFmtId="44" fontId="5" fillId="7" borderId="17" xfId="45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49" fontId="5" fillId="4" borderId="17" xfId="61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44" fontId="4" fillId="34" borderId="15" xfId="45" applyFont="1" applyFill="1" applyBorder="1" applyAlignment="1">
      <alignment horizontal="center" vertical="center" wrapText="1"/>
    </xf>
    <xf numFmtId="44" fontId="4" fillId="4" borderId="15" xfId="45" applyFont="1" applyFill="1" applyBorder="1" applyAlignment="1">
      <alignment horizontal="center" vertical="center" wrapText="1"/>
    </xf>
    <xf numFmtId="44" fontId="4" fillId="4" borderId="11" xfId="45" applyFont="1" applyFill="1" applyBorder="1" applyAlignment="1">
      <alignment horizontal="center" vertical="center" wrapText="1"/>
    </xf>
    <xf numFmtId="44" fontId="4" fillId="16" borderId="15" xfId="45" applyFont="1" applyFill="1" applyBorder="1" applyAlignment="1">
      <alignment horizontal="center" vertical="center" wrapText="1"/>
    </xf>
    <xf numFmtId="44" fontId="4" fillId="7" borderId="15" xfId="45" applyFont="1" applyFill="1" applyBorder="1" applyAlignment="1">
      <alignment horizontal="center" vertical="center" wrapText="1"/>
    </xf>
    <xf numFmtId="44" fontId="4" fillId="19" borderId="15" xfId="45" applyFont="1" applyFill="1" applyBorder="1" applyAlignment="1">
      <alignment horizontal="center" vertical="center" wrapText="1"/>
    </xf>
    <xf numFmtId="44" fontId="4" fillId="4" borderId="18" xfId="45" applyFont="1" applyFill="1" applyBorder="1" applyAlignment="1">
      <alignment horizontal="center" vertical="center" wrapText="1"/>
    </xf>
    <xf numFmtId="44" fontId="4" fillId="7" borderId="18" xfId="45" applyFont="1" applyFill="1" applyBorder="1" applyAlignment="1">
      <alignment horizontal="center" vertical="center" wrapText="1"/>
    </xf>
    <xf numFmtId="44" fontId="4" fillId="0" borderId="19" xfId="45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4" fontId="5" fillId="34" borderId="15" xfId="45" applyFont="1" applyFill="1" applyBorder="1" applyAlignment="1">
      <alignment horizontal="center" vertical="center" wrapText="1"/>
    </xf>
    <xf numFmtId="44" fontId="8" fillId="0" borderId="15" xfId="45" applyFont="1" applyFill="1" applyBorder="1" applyAlignment="1">
      <alignment horizontal="center" vertical="center" wrapText="1"/>
    </xf>
    <xf numFmtId="44" fontId="4" fillId="34" borderId="18" xfId="45" applyFont="1" applyFill="1" applyBorder="1" applyAlignment="1">
      <alignment horizontal="center" vertical="center" wrapText="1"/>
    </xf>
    <xf numFmtId="44" fontId="4" fillId="0" borderId="18" xfId="45" applyFont="1" applyBorder="1" applyAlignment="1">
      <alignment horizontal="center" vertical="center" wrapText="1"/>
    </xf>
    <xf numFmtId="44" fontId="4" fillId="0" borderId="14" xfId="45" applyFont="1" applyBorder="1" applyAlignment="1">
      <alignment horizontal="center" vertical="center" wrapText="1"/>
    </xf>
    <xf numFmtId="44" fontId="4" fillId="0" borderId="16" xfId="45" applyFont="1" applyBorder="1" applyAlignment="1">
      <alignment horizontal="center" vertical="center" wrapText="1"/>
    </xf>
    <xf numFmtId="44" fontId="9" fillId="0" borderId="15" xfId="45" applyFont="1" applyBorder="1" applyAlignment="1">
      <alignment horizontal="center" vertical="center" wrapText="1"/>
    </xf>
    <xf numFmtId="44" fontId="9" fillId="0" borderId="14" xfId="45" applyFont="1" applyBorder="1" applyAlignment="1">
      <alignment horizontal="center" vertical="center" wrapText="1"/>
    </xf>
    <xf numFmtId="44" fontId="9" fillId="0" borderId="18" xfId="45" applyFont="1" applyBorder="1" applyAlignment="1">
      <alignment horizontal="center" vertical="center" wrapText="1"/>
    </xf>
    <xf numFmtId="43" fontId="5" fillId="19" borderId="26" xfId="61" applyFont="1" applyFill="1" applyBorder="1" applyAlignment="1">
      <alignment horizontal="center" vertical="center" wrapText="1"/>
    </xf>
    <xf numFmtId="43" fontId="5" fillId="19" borderId="27" xfId="61" applyFont="1" applyFill="1" applyBorder="1" applyAlignment="1">
      <alignment horizontal="center" vertical="center" wrapText="1"/>
    </xf>
    <xf numFmtId="43" fontId="5" fillId="19" borderId="28" xfId="61" applyFont="1" applyFill="1" applyBorder="1" applyAlignment="1">
      <alignment horizontal="center" vertical="center" wrapText="1"/>
    </xf>
    <xf numFmtId="43" fontId="5" fillId="35" borderId="18" xfId="61" applyFont="1" applyFill="1" applyBorder="1" applyAlignment="1">
      <alignment horizontal="center" vertical="center" wrapText="1"/>
    </xf>
    <xf numFmtId="43" fontId="5" fillId="35" borderId="20" xfId="6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43" fontId="5" fillId="16" borderId="26" xfId="61" applyFont="1" applyFill="1" applyBorder="1" applyAlignment="1">
      <alignment horizontal="center" vertical="center" wrapText="1"/>
    </xf>
    <xf numFmtId="43" fontId="5" fillId="16" borderId="27" xfId="61" applyFont="1" applyFill="1" applyBorder="1" applyAlignment="1">
      <alignment horizontal="center" vertical="center" wrapText="1"/>
    </xf>
    <xf numFmtId="43" fontId="5" fillId="16" borderId="28" xfId="61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8" fillId="19" borderId="30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44" fontId="5" fillId="38" borderId="10" xfId="45" applyFont="1" applyFill="1" applyBorder="1" applyAlignment="1">
      <alignment horizontal="center" vertical="center" wrapText="1"/>
    </xf>
    <xf numFmtId="44" fontId="4" fillId="38" borderId="15" xfId="45" applyFont="1" applyFill="1" applyBorder="1" applyAlignment="1">
      <alignment horizontal="center" vertical="center" wrapText="1"/>
    </xf>
    <xf numFmtId="44" fontId="4" fillId="38" borderId="10" xfId="45" applyFont="1" applyFill="1" applyBorder="1" applyAlignment="1">
      <alignment horizontal="center" vertical="center" wrapText="1"/>
    </xf>
    <xf numFmtId="44" fontId="8" fillId="38" borderId="10" xfId="45" applyFont="1" applyFill="1" applyBorder="1" applyAlignment="1">
      <alignment horizontal="center" vertical="center" wrapText="1"/>
    </xf>
    <xf numFmtId="44" fontId="8" fillId="38" borderId="16" xfId="45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center" vertical="center" wrapText="1"/>
    </xf>
    <xf numFmtId="44" fontId="5" fillId="36" borderId="16" xfId="45" applyFont="1" applyFill="1" applyBorder="1" applyAlignment="1">
      <alignment vertical="center" wrapText="1"/>
    </xf>
    <xf numFmtId="44" fontId="4" fillId="36" borderId="16" xfId="45" applyFont="1" applyFill="1" applyBorder="1" applyAlignment="1">
      <alignment horizontal="center" vertical="center" wrapText="1"/>
    </xf>
    <xf numFmtId="44" fontId="8" fillId="36" borderId="10" xfId="45" applyFont="1" applyFill="1" applyBorder="1" applyAlignment="1">
      <alignment horizontal="center" vertical="center" wrapText="1"/>
    </xf>
    <xf numFmtId="44" fontId="5" fillId="36" borderId="16" xfId="45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left" vertical="center" wrapText="1"/>
    </xf>
    <xf numFmtId="44" fontId="4" fillId="38" borderId="19" xfId="45" applyFont="1" applyFill="1" applyBorder="1" applyAlignment="1">
      <alignment horizontal="center" vertical="center" wrapText="1"/>
    </xf>
    <xf numFmtId="44" fontId="9" fillId="38" borderId="10" xfId="45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vertical="center" wrapText="1"/>
    </xf>
    <xf numFmtId="44" fontId="4" fillId="38" borderId="12" xfId="45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70" zoomScaleNormal="70" zoomScalePageLayoutView="90" workbookViewId="0" topLeftCell="A22">
      <selection activeCell="L32" sqref="L32"/>
    </sheetView>
  </sheetViews>
  <sheetFormatPr defaultColWidth="9.140625" defaultRowHeight="15"/>
  <cols>
    <col min="1" max="1" width="50.7109375" style="7" customWidth="1"/>
    <col min="2" max="2" width="40.7109375" style="7" customWidth="1"/>
    <col min="3" max="3" width="20.8515625" style="10" customWidth="1"/>
    <col min="4" max="11" width="17.28125" style="10" customWidth="1"/>
    <col min="12" max="12" width="17.28125" style="11" customWidth="1"/>
    <col min="13" max="13" width="3.7109375" style="1" customWidth="1"/>
    <col min="14" max="14" width="9.140625" style="1" customWidth="1"/>
    <col min="15" max="15" width="14.00390625" style="11" bestFit="1" customWidth="1"/>
    <col min="16" max="17" width="13.421875" style="11" bestFit="1" customWidth="1"/>
    <col min="18" max="16384" width="9.140625" style="1" customWidth="1"/>
  </cols>
  <sheetData>
    <row r="1" spans="1:12" ht="30" customHeight="1" thickBot="1">
      <c r="A1" s="163" t="s">
        <v>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24.75" customHeight="1" thickBot="1">
      <c r="A2" s="158" t="s">
        <v>40</v>
      </c>
      <c r="B2" s="158" t="s">
        <v>41</v>
      </c>
      <c r="C2" s="156" t="s">
        <v>172</v>
      </c>
      <c r="D2" s="160" t="s">
        <v>49</v>
      </c>
      <c r="E2" s="161"/>
      <c r="F2" s="161"/>
      <c r="G2" s="162"/>
      <c r="H2" s="153" t="s">
        <v>50</v>
      </c>
      <c r="I2" s="154"/>
      <c r="J2" s="154"/>
      <c r="K2" s="155"/>
      <c r="L2" s="156" t="s">
        <v>176</v>
      </c>
    </row>
    <row r="3" spans="1:12" ht="24.75" customHeight="1" thickBot="1">
      <c r="A3" s="159"/>
      <c r="B3" s="159"/>
      <c r="C3" s="157"/>
      <c r="D3" s="84" t="s">
        <v>173</v>
      </c>
      <c r="E3" s="84" t="s">
        <v>174</v>
      </c>
      <c r="F3" s="84" t="s">
        <v>175</v>
      </c>
      <c r="G3" s="84" t="s">
        <v>38</v>
      </c>
      <c r="H3" s="100" t="s">
        <v>173</v>
      </c>
      <c r="I3" s="100" t="s">
        <v>174</v>
      </c>
      <c r="J3" s="100" t="s">
        <v>175</v>
      </c>
      <c r="K3" s="100" t="s">
        <v>38</v>
      </c>
      <c r="L3" s="157"/>
    </row>
    <row r="4" spans="1:17" s="12" customFormat="1" ht="30" customHeight="1">
      <c r="A4" s="25" t="s">
        <v>1</v>
      </c>
      <c r="B4" s="24" t="s">
        <v>27</v>
      </c>
      <c r="C4" s="90">
        <v>54.62</v>
      </c>
      <c r="D4" s="94">
        <v>10</v>
      </c>
      <c r="E4" s="94">
        <v>305</v>
      </c>
      <c r="F4" s="95">
        <v>45</v>
      </c>
      <c r="G4" s="85">
        <f>D4+E4+F4</f>
        <v>360</v>
      </c>
      <c r="H4" s="105">
        <v>30</v>
      </c>
      <c r="I4" s="105">
        <v>72</v>
      </c>
      <c r="J4" s="105">
        <v>7</v>
      </c>
      <c r="K4" s="101">
        <f>H4+I4+J4</f>
        <v>109</v>
      </c>
      <c r="L4" s="108">
        <f>C4+G4-K4</f>
        <v>305.62</v>
      </c>
      <c r="O4" s="14"/>
      <c r="P4" s="14"/>
      <c r="Q4" s="14"/>
    </row>
    <row r="5" spans="1:17" s="12" customFormat="1" ht="46.5" customHeight="1">
      <c r="A5" s="26" t="s">
        <v>86</v>
      </c>
      <c r="B5" s="21" t="s">
        <v>28</v>
      </c>
      <c r="C5" s="91">
        <v>480.65</v>
      </c>
      <c r="D5" s="96">
        <v>18409.5</v>
      </c>
      <c r="E5" s="96">
        <v>699.47</v>
      </c>
      <c r="F5" s="97"/>
      <c r="G5" s="86">
        <f aca="true" t="shared" si="0" ref="G5:G18">D5+E5+F5</f>
        <v>19108.97</v>
      </c>
      <c r="H5" s="106">
        <v>2595.49</v>
      </c>
      <c r="I5" s="106">
        <v>4381.94</v>
      </c>
      <c r="J5" s="106">
        <v>2252.62</v>
      </c>
      <c r="K5" s="102">
        <f aca="true" t="shared" si="1" ref="K5:K18">H5+I5+J5</f>
        <v>9230.05</v>
      </c>
      <c r="L5" s="109">
        <f aca="true" t="shared" si="2" ref="L5:L18">C5+G5-K5</f>
        <v>10359.570000000003</v>
      </c>
      <c r="O5" s="14"/>
      <c r="P5" s="14"/>
      <c r="Q5" s="14"/>
    </row>
    <row r="6" spans="1:17" s="12" customFormat="1" ht="45" customHeight="1">
      <c r="A6" s="26" t="s">
        <v>2</v>
      </c>
      <c r="B6" s="21" t="s">
        <v>28</v>
      </c>
      <c r="C6" s="91">
        <v>2115</v>
      </c>
      <c r="D6" s="96">
        <v>2077.5</v>
      </c>
      <c r="E6" s="96">
        <v>2217</v>
      </c>
      <c r="F6" s="97">
        <v>1950</v>
      </c>
      <c r="G6" s="86">
        <f t="shared" si="0"/>
        <v>6244.5</v>
      </c>
      <c r="H6" s="106">
        <v>2175</v>
      </c>
      <c r="I6" s="106">
        <v>4234.5</v>
      </c>
      <c r="J6" s="106">
        <v>42</v>
      </c>
      <c r="K6" s="102">
        <f t="shared" si="1"/>
        <v>6451.5</v>
      </c>
      <c r="L6" s="109">
        <f t="shared" si="2"/>
        <v>1908</v>
      </c>
      <c r="O6" s="14"/>
      <c r="P6" s="14"/>
      <c r="Q6" s="14"/>
    </row>
    <row r="7" spans="1:17" s="12" customFormat="1" ht="38.25" customHeight="1">
      <c r="A7" s="26" t="s">
        <v>3</v>
      </c>
      <c r="B7" s="21" t="s">
        <v>28</v>
      </c>
      <c r="C7" s="91">
        <v>5095.85</v>
      </c>
      <c r="D7" s="96">
        <v>16053.11</v>
      </c>
      <c r="E7" s="96">
        <v>5348</v>
      </c>
      <c r="F7" s="97">
        <v>4840</v>
      </c>
      <c r="G7" s="86">
        <f t="shared" si="0"/>
        <v>26241.11</v>
      </c>
      <c r="H7" s="106">
        <v>19128.96</v>
      </c>
      <c r="I7" s="106">
        <v>931.51</v>
      </c>
      <c r="J7" s="106">
        <v>604.27</v>
      </c>
      <c r="K7" s="102">
        <f t="shared" si="1"/>
        <v>20664.739999999998</v>
      </c>
      <c r="L7" s="109">
        <f t="shared" si="2"/>
        <v>10672.220000000001</v>
      </c>
      <c r="O7" s="14"/>
      <c r="P7" s="14"/>
      <c r="Q7" s="14"/>
    </row>
    <row r="8" spans="1:17" s="12" customFormat="1" ht="38.25" customHeight="1">
      <c r="A8" s="26" t="s">
        <v>114</v>
      </c>
      <c r="B8" s="21" t="s">
        <v>28</v>
      </c>
      <c r="C8" s="91">
        <v>14032.77</v>
      </c>
      <c r="D8" s="96">
        <v>23.21</v>
      </c>
      <c r="E8" s="96">
        <v>14.84</v>
      </c>
      <c r="F8" s="97">
        <v>11.85</v>
      </c>
      <c r="G8" s="86">
        <f t="shared" si="0"/>
        <v>49.9</v>
      </c>
      <c r="H8" s="106">
        <v>11888.11</v>
      </c>
      <c r="I8" s="106"/>
      <c r="J8" s="106"/>
      <c r="K8" s="102">
        <f t="shared" si="1"/>
        <v>11888.11</v>
      </c>
      <c r="L8" s="109">
        <f t="shared" si="2"/>
        <v>2194.5599999999995</v>
      </c>
      <c r="O8" s="14"/>
      <c r="P8" s="14"/>
      <c r="Q8" s="14"/>
    </row>
    <row r="9" spans="1:17" s="12" customFormat="1" ht="38.25" customHeight="1">
      <c r="A9" s="26" t="s">
        <v>135</v>
      </c>
      <c r="B9" s="21" t="s">
        <v>28</v>
      </c>
      <c r="C9" s="91">
        <v>63149</v>
      </c>
      <c r="D9" s="96"/>
      <c r="E9" s="96"/>
      <c r="F9" s="97"/>
      <c r="G9" s="86">
        <f t="shared" si="0"/>
        <v>0</v>
      </c>
      <c r="H9" s="106">
        <v>9248.82</v>
      </c>
      <c r="I9" s="106">
        <v>17226.2</v>
      </c>
      <c r="J9" s="106">
        <v>5320</v>
      </c>
      <c r="K9" s="102">
        <f t="shared" si="1"/>
        <v>31795.02</v>
      </c>
      <c r="L9" s="109">
        <f t="shared" si="2"/>
        <v>31353.98</v>
      </c>
      <c r="O9" s="14"/>
      <c r="P9" s="14"/>
      <c r="Q9" s="14"/>
    </row>
    <row r="10" spans="1:17" s="12" customFormat="1" ht="38.25" customHeight="1">
      <c r="A10" s="26" t="s">
        <v>181</v>
      </c>
      <c r="B10" s="21" t="s">
        <v>182</v>
      </c>
      <c r="C10" s="91"/>
      <c r="D10" s="96">
        <v>1404.86</v>
      </c>
      <c r="E10" s="96"/>
      <c r="F10" s="97"/>
      <c r="G10" s="86">
        <f>D10+E10+F10</f>
        <v>1404.86</v>
      </c>
      <c r="H10" s="106">
        <v>1355.39</v>
      </c>
      <c r="I10" s="106">
        <v>49.47</v>
      </c>
      <c r="J10" s="106"/>
      <c r="K10" s="102">
        <f>H10+I10+J10</f>
        <v>1404.8600000000001</v>
      </c>
      <c r="L10" s="109">
        <f>C10+G10-K10</f>
        <v>0</v>
      </c>
      <c r="O10" s="14"/>
      <c r="P10" s="14"/>
      <c r="Q10" s="14"/>
    </row>
    <row r="11" spans="1:17" s="12" customFormat="1" ht="38.25" customHeight="1">
      <c r="A11" s="26" t="s">
        <v>127</v>
      </c>
      <c r="B11" s="21" t="s">
        <v>134</v>
      </c>
      <c r="C11" s="91">
        <v>0</v>
      </c>
      <c r="D11" s="96">
        <v>107.63</v>
      </c>
      <c r="E11" s="96">
        <v>313.1</v>
      </c>
      <c r="F11" s="97"/>
      <c r="G11" s="86">
        <f t="shared" si="0"/>
        <v>420.73</v>
      </c>
      <c r="H11" s="106">
        <v>107.63</v>
      </c>
      <c r="I11" s="106">
        <v>313.1</v>
      </c>
      <c r="J11" s="106"/>
      <c r="K11" s="102">
        <f t="shared" si="1"/>
        <v>420.73</v>
      </c>
      <c r="L11" s="109">
        <f t="shared" si="2"/>
        <v>0</v>
      </c>
      <c r="O11" s="14"/>
      <c r="P11" s="14"/>
      <c r="Q11" s="14"/>
    </row>
    <row r="12" spans="1:17" s="12" customFormat="1" ht="30" customHeight="1">
      <c r="A12" s="27" t="s">
        <v>9</v>
      </c>
      <c r="B12" s="29" t="s">
        <v>108</v>
      </c>
      <c r="C12" s="91">
        <v>1981.18</v>
      </c>
      <c r="D12" s="96"/>
      <c r="E12" s="96"/>
      <c r="F12" s="97"/>
      <c r="G12" s="86">
        <f t="shared" si="0"/>
        <v>0</v>
      </c>
      <c r="H12" s="106">
        <v>25.1</v>
      </c>
      <c r="I12" s="106">
        <v>25.1</v>
      </c>
      <c r="J12" s="106">
        <v>25.1</v>
      </c>
      <c r="K12" s="102">
        <f t="shared" si="1"/>
        <v>75.30000000000001</v>
      </c>
      <c r="L12" s="109">
        <f t="shared" si="2"/>
        <v>1905.88</v>
      </c>
      <c r="O12" s="14"/>
      <c r="P12" s="14"/>
      <c r="Q12" s="14"/>
    </row>
    <row r="13" spans="1:17" s="12" customFormat="1" ht="30" customHeight="1">
      <c r="A13" s="27" t="s">
        <v>4</v>
      </c>
      <c r="B13" s="29" t="s">
        <v>109</v>
      </c>
      <c r="C13" s="91">
        <v>332489.19</v>
      </c>
      <c r="D13" s="96"/>
      <c r="E13" s="96"/>
      <c r="F13" s="97"/>
      <c r="G13" s="86">
        <f t="shared" si="0"/>
        <v>0</v>
      </c>
      <c r="H13" s="106"/>
      <c r="I13" s="106"/>
      <c r="J13" s="106"/>
      <c r="K13" s="102">
        <f t="shared" si="1"/>
        <v>0</v>
      </c>
      <c r="L13" s="109">
        <f t="shared" si="2"/>
        <v>332489.19</v>
      </c>
      <c r="O13" s="14"/>
      <c r="P13" s="14"/>
      <c r="Q13" s="14"/>
    </row>
    <row r="14" spans="1:17" s="12" customFormat="1" ht="30" customHeight="1">
      <c r="A14" s="26" t="s">
        <v>45</v>
      </c>
      <c r="B14" s="21" t="s">
        <v>44</v>
      </c>
      <c r="C14" s="91">
        <v>9206.07</v>
      </c>
      <c r="D14" s="96"/>
      <c r="E14" s="96"/>
      <c r="F14" s="97"/>
      <c r="G14" s="86">
        <f t="shared" si="0"/>
        <v>0</v>
      </c>
      <c r="H14" s="106">
        <v>234.87</v>
      </c>
      <c r="I14" s="106">
        <v>234.87</v>
      </c>
      <c r="J14" s="106">
        <v>234.87</v>
      </c>
      <c r="K14" s="102">
        <f t="shared" si="1"/>
        <v>704.61</v>
      </c>
      <c r="L14" s="109">
        <f t="shared" si="2"/>
        <v>8501.46</v>
      </c>
      <c r="O14" s="14"/>
      <c r="P14" s="14"/>
      <c r="Q14" s="14"/>
    </row>
    <row r="15" spans="1:17" s="12" customFormat="1" ht="30" customHeight="1">
      <c r="A15" s="26" t="s">
        <v>25</v>
      </c>
      <c r="B15" s="21" t="s">
        <v>110</v>
      </c>
      <c r="C15" s="91">
        <v>6986.21</v>
      </c>
      <c r="D15" s="96"/>
      <c r="E15" s="96"/>
      <c r="F15" s="97"/>
      <c r="G15" s="86">
        <f t="shared" si="0"/>
        <v>0</v>
      </c>
      <c r="H15" s="106">
        <v>95.82</v>
      </c>
      <c r="I15" s="106">
        <v>95.82</v>
      </c>
      <c r="J15" s="106">
        <v>95.82</v>
      </c>
      <c r="K15" s="102">
        <f t="shared" si="1"/>
        <v>287.46</v>
      </c>
      <c r="L15" s="109">
        <f t="shared" si="2"/>
        <v>6698.75</v>
      </c>
      <c r="O15" s="14"/>
      <c r="P15" s="14"/>
      <c r="Q15" s="14"/>
    </row>
    <row r="16" spans="1:17" s="12" customFormat="1" ht="30" customHeight="1">
      <c r="A16" s="26" t="s">
        <v>5</v>
      </c>
      <c r="B16" s="21" t="s">
        <v>141</v>
      </c>
      <c r="C16" s="91">
        <v>8533.5</v>
      </c>
      <c r="D16" s="96"/>
      <c r="E16" s="96"/>
      <c r="F16" s="97"/>
      <c r="G16" s="86">
        <f t="shared" si="0"/>
        <v>0</v>
      </c>
      <c r="H16" s="106">
        <v>89.01</v>
      </c>
      <c r="I16" s="106">
        <v>89.01</v>
      </c>
      <c r="J16" s="106">
        <v>89.01</v>
      </c>
      <c r="K16" s="102">
        <f t="shared" si="1"/>
        <v>267.03000000000003</v>
      </c>
      <c r="L16" s="109">
        <f t="shared" si="2"/>
        <v>8266.47</v>
      </c>
      <c r="O16" s="14"/>
      <c r="P16" s="14"/>
      <c r="Q16" s="14"/>
    </row>
    <row r="17" spans="1:17" s="12" customFormat="1" ht="30" customHeight="1">
      <c r="A17" s="26" t="s">
        <v>46</v>
      </c>
      <c r="B17" s="21" t="s">
        <v>47</v>
      </c>
      <c r="C17" s="91">
        <v>808.94</v>
      </c>
      <c r="D17" s="96"/>
      <c r="E17" s="96"/>
      <c r="F17" s="97"/>
      <c r="G17" s="86">
        <f>D17+E17+F17</f>
        <v>0</v>
      </c>
      <c r="H17" s="106">
        <v>25</v>
      </c>
      <c r="I17" s="106">
        <v>25</v>
      </c>
      <c r="J17" s="106">
        <v>25</v>
      </c>
      <c r="K17" s="102">
        <f>H17+I17+J17</f>
        <v>75</v>
      </c>
      <c r="L17" s="109">
        <f>C17+G17-K17</f>
        <v>733.94</v>
      </c>
      <c r="O17" s="14"/>
      <c r="P17" s="14"/>
      <c r="Q17" s="14"/>
    </row>
    <row r="18" spans="1:17" s="12" customFormat="1" ht="30" customHeight="1" thickBot="1">
      <c r="A18" s="28" t="s">
        <v>6</v>
      </c>
      <c r="B18" s="30" t="s">
        <v>111</v>
      </c>
      <c r="C18" s="92">
        <v>210000</v>
      </c>
      <c r="D18" s="98"/>
      <c r="E18" s="98"/>
      <c r="F18" s="99"/>
      <c r="G18" s="87">
        <f t="shared" si="0"/>
        <v>0</v>
      </c>
      <c r="H18" s="107"/>
      <c r="I18" s="107"/>
      <c r="J18" s="107"/>
      <c r="K18" s="103">
        <f t="shared" si="1"/>
        <v>0</v>
      </c>
      <c r="L18" s="110">
        <f t="shared" si="2"/>
        <v>210000</v>
      </c>
      <c r="O18" s="14"/>
      <c r="P18" s="14"/>
      <c r="Q18" s="14"/>
    </row>
    <row r="19" spans="3:17" s="13" customFormat="1" ht="19.5" customHeight="1" thickBot="1">
      <c r="C19" s="93">
        <f aca="true" t="shared" si="3" ref="C19:L19">SUM(C4:C18)</f>
        <v>654932.98</v>
      </c>
      <c r="D19" s="89">
        <f t="shared" si="3"/>
        <v>38085.81</v>
      </c>
      <c r="E19" s="89">
        <f t="shared" si="3"/>
        <v>8897.410000000002</v>
      </c>
      <c r="F19" s="88">
        <f t="shared" si="3"/>
        <v>6846.85</v>
      </c>
      <c r="G19" s="88">
        <f t="shared" si="3"/>
        <v>53830.07000000001</v>
      </c>
      <c r="H19" s="104">
        <f t="shared" si="3"/>
        <v>46999.2</v>
      </c>
      <c r="I19" s="104">
        <f t="shared" si="3"/>
        <v>27678.519999999997</v>
      </c>
      <c r="J19" s="104">
        <f t="shared" si="3"/>
        <v>8695.69</v>
      </c>
      <c r="K19" s="104">
        <f t="shared" si="3"/>
        <v>83373.41</v>
      </c>
      <c r="L19" s="111">
        <f t="shared" si="3"/>
        <v>625389.64</v>
      </c>
      <c r="O19" s="15"/>
      <c r="P19" s="15"/>
      <c r="Q19" s="15"/>
    </row>
    <row r="20" spans="2:17" s="13" customFormat="1" ht="21" customHeight="1">
      <c r="B20" s="17"/>
      <c r="C20" s="39">
        <f>SUM(C12:C18)</f>
        <v>570005.0900000001</v>
      </c>
      <c r="D20" s="39">
        <f>SUM(D12:D18)</f>
        <v>0</v>
      </c>
      <c r="E20" s="39">
        <f>SUM(E12:E18)</f>
        <v>0</v>
      </c>
      <c r="F20" s="39">
        <f>SUM(F12:F18)</f>
        <v>0</v>
      </c>
      <c r="G20" s="39">
        <f>D20+E20+F20</f>
        <v>0</v>
      </c>
      <c r="H20" s="39">
        <f>SUM(H12:H18)</f>
        <v>469.8</v>
      </c>
      <c r="I20" s="39">
        <f>SUM(I12:I18)</f>
        <v>469.8</v>
      </c>
      <c r="J20" s="39">
        <f>SUM(J12:J18)</f>
        <v>469.8</v>
      </c>
      <c r="K20" s="39">
        <f>H20+I20+J20</f>
        <v>1409.4</v>
      </c>
      <c r="L20" s="39">
        <f>SUM(L12:L18)</f>
        <v>568595.69</v>
      </c>
      <c r="O20" s="15"/>
      <c r="P20" s="15"/>
      <c r="Q20" s="15"/>
    </row>
    <row r="21" spans="2:17" s="13" customFormat="1" ht="3" customHeight="1" thickBot="1">
      <c r="B21" s="17"/>
      <c r="C21" s="39"/>
      <c r="D21" s="39"/>
      <c r="E21" s="39"/>
      <c r="F21" s="39"/>
      <c r="G21" s="39"/>
      <c r="H21" s="39"/>
      <c r="I21" s="39"/>
      <c r="J21" s="39"/>
      <c r="K21" s="39"/>
      <c r="L21" s="39"/>
      <c r="O21" s="15"/>
      <c r="P21" s="15"/>
      <c r="Q21" s="15"/>
    </row>
    <row r="22" spans="1:17" s="13" customFormat="1" ht="30" customHeight="1" thickBot="1">
      <c r="A22" s="163" t="s">
        <v>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N22" s="17"/>
      <c r="O22" s="15"/>
      <c r="P22" s="15"/>
      <c r="Q22" s="15"/>
    </row>
    <row r="23" spans="1:17" s="13" customFormat="1" ht="24.75" customHeight="1" thickBot="1">
      <c r="A23" s="158" t="s">
        <v>40</v>
      </c>
      <c r="B23" s="158" t="s">
        <v>41</v>
      </c>
      <c r="C23" s="156" t="s">
        <v>172</v>
      </c>
      <c r="D23" s="160" t="s">
        <v>49</v>
      </c>
      <c r="E23" s="161"/>
      <c r="F23" s="161"/>
      <c r="G23" s="162"/>
      <c r="H23" s="153" t="s">
        <v>50</v>
      </c>
      <c r="I23" s="154"/>
      <c r="J23" s="154"/>
      <c r="K23" s="155"/>
      <c r="L23" s="156" t="s">
        <v>176</v>
      </c>
      <c r="O23" s="15"/>
      <c r="P23" s="15"/>
      <c r="Q23" s="15"/>
    </row>
    <row r="24" spans="1:17" s="13" customFormat="1" ht="24.75" customHeight="1" thickBot="1">
      <c r="A24" s="159"/>
      <c r="B24" s="159"/>
      <c r="C24" s="157"/>
      <c r="D24" s="84" t="s">
        <v>173</v>
      </c>
      <c r="E24" s="84" t="s">
        <v>174</v>
      </c>
      <c r="F24" s="84" t="s">
        <v>175</v>
      </c>
      <c r="G24" s="84" t="s">
        <v>38</v>
      </c>
      <c r="H24" s="100" t="s">
        <v>173</v>
      </c>
      <c r="I24" s="100" t="s">
        <v>174</v>
      </c>
      <c r="J24" s="100" t="s">
        <v>175</v>
      </c>
      <c r="K24" s="100" t="s">
        <v>38</v>
      </c>
      <c r="L24" s="157"/>
      <c r="O24" s="15"/>
      <c r="P24" s="15"/>
      <c r="Q24" s="15"/>
    </row>
    <row r="25" spans="1:17" s="13" customFormat="1" ht="25.5" customHeight="1">
      <c r="A25" s="31" t="s">
        <v>91</v>
      </c>
      <c r="B25" s="31" t="s">
        <v>199</v>
      </c>
      <c r="C25" s="90">
        <v>0</v>
      </c>
      <c r="D25" s="140">
        <v>701.19</v>
      </c>
      <c r="E25" s="94"/>
      <c r="F25" s="94"/>
      <c r="G25" s="85">
        <f aca="true" t="shared" si="4" ref="G25:G32">D25+E25+F25</f>
        <v>701.19</v>
      </c>
      <c r="H25" s="141">
        <v>701.19</v>
      </c>
      <c r="I25" s="105"/>
      <c r="J25" s="141"/>
      <c r="K25" s="101">
        <f aca="true" t="shared" si="5" ref="K25:K32">H25+I25+J25</f>
        <v>701.19</v>
      </c>
      <c r="L25" s="90">
        <f aca="true" t="shared" si="6" ref="L25:L34">C25+K25-G25</f>
        <v>0</v>
      </c>
      <c r="O25" s="15"/>
      <c r="P25" s="15"/>
      <c r="Q25" s="15"/>
    </row>
    <row r="26" spans="1:17" s="13" customFormat="1" ht="25.5" customHeight="1">
      <c r="A26" s="133" t="s">
        <v>48</v>
      </c>
      <c r="B26" s="133" t="s">
        <v>26</v>
      </c>
      <c r="C26" s="134">
        <v>1916</v>
      </c>
      <c r="D26" s="96"/>
      <c r="E26" s="135">
        <v>1480</v>
      </c>
      <c r="F26" s="136"/>
      <c r="G26" s="137">
        <f t="shared" si="4"/>
        <v>1480</v>
      </c>
      <c r="H26" s="106">
        <v>740</v>
      </c>
      <c r="I26" s="138">
        <v>740</v>
      </c>
      <c r="J26" s="106">
        <v>740</v>
      </c>
      <c r="K26" s="139">
        <f t="shared" si="5"/>
        <v>2220</v>
      </c>
      <c r="L26" s="91">
        <f t="shared" si="6"/>
        <v>2656</v>
      </c>
      <c r="O26" s="15"/>
      <c r="P26" s="15"/>
      <c r="Q26" s="15"/>
    </row>
    <row r="27" spans="1:17" s="13" customFormat="1" ht="25.5" customHeight="1">
      <c r="A27" s="32" t="s">
        <v>30</v>
      </c>
      <c r="B27" s="32" t="s">
        <v>29</v>
      </c>
      <c r="C27" s="91">
        <v>0</v>
      </c>
      <c r="D27" s="96"/>
      <c r="E27" s="96">
        <v>300</v>
      </c>
      <c r="F27" s="116"/>
      <c r="G27" s="86">
        <f t="shared" si="4"/>
        <v>300</v>
      </c>
      <c r="H27" s="106">
        <v>150</v>
      </c>
      <c r="I27" s="106">
        <v>150</v>
      </c>
      <c r="J27" s="106">
        <v>150</v>
      </c>
      <c r="K27" s="102">
        <f t="shared" si="5"/>
        <v>450</v>
      </c>
      <c r="L27" s="91">
        <f t="shared" si="6"/>
        <v>150</v>
      </c>
      <c r="O27" s="15"/>
      <c r="P27" s="15"/>
      <c r="Q27" s="15"/>
    </row>
    <row r="28" spans="1:17" s="13" customFormat="1" ht="25.5" customHeight="1">
      <c r="A28" s="32" t="s">
        <v>142</v>
      </c>
      <c r="B28" s="32" t="s">
        <v>198</v>
      </c>
      <c r="C28" s="91">
        <v>0</v>
      </c>
      <c r="D28" s="96"/>
      <c r="E28" s="96">
        <v>185</v>
      </c>
      <c r="F28" s="116"/>
      <c r="G28" s="86">
        <f>D28+E28+F28</f>
        <v>185</v>
      </c>
      <c r="H28" s="106"/>
      <c r="I28" s="106">
        <v>185</v>
      </c>
      <c r="J28" s="106"/>
      <c r="K28" s="102">
        <f>H28+I28+J28</f>
        <v>185</v>
      </c>
      <c r="L28" s="91">
        <f t="shared" si="6"/>
        <v>0</v>
      </c>
      <c r="O28" s="15"/>
      <c r="P28" s="15"/>
      <c r="Q28" s="15"/>
    </row>
    <row r="29" spans="1:17" s="13" customFormat="1" ht="25.5" customHeight="1">
      <c r="A29" s="32" t="s">
        <v>183</v>
      </c>
      <c r="B29" s="32" t="s">
        <v>200</v>
      </c>
      <c r="C29" s="91">
        <v>0</v>
      </c>
      <c r="D29" s="96">
        <v>3000</v>
      </c>
      <c r="E29" s="96"/>
      <c r="F29" s="116"/>
      <c r="G29" s="86">
        <f>D29+E29+F29</f>
        <v>3000</v>
      </c>
      <c r="H29" s="106">
        <v>3000</v>
      </c>
      <c r="I29" s="106"/>
      <c r="J29" s="106"/>
      <c r="K29" s="102">
        <f>H29+I29+J29</f>
        <v>3000</v>
      </c>
      <c r="L29" s="91">
        <f t="shared" si="6"/>
        <v>0</v>
      </c>
      <c r="O29" s="15"/>
      <c r="P29" s="15"/>
      <c r="Q29" s="15"/>
    </row>
    <row r="30" spans="1:17" s="13" customFormat="1" ht="22.5" customHeight="1">
      <c r="A30" s="201" t="s">
        <v>115</v>
      </c>
      <c r="B30" s="201" t="s">
        <v>197</v>
      </c>
      <c r="C30" s="189">
        <v>0</v>
      </c>
      <c r="D30" s="189"/>
      <c r="E30" s="189">
        <v>242.62</v>
      </c>
      <c r="F30" s="202"/>
      <c r="G30" s="189">
        <f t="shared" si="4"/>
        <v>242.62</v>
      </c>
      <c r="H30" s="189">
        <v>242.62</v>
      </c>
      <c r="I30" s="189"/>
      <c r="J30" s="189">
        <v>249.88</v>
      </c>
      <c r="K30" s="189">
        <f t="shared" si="5"/>
        <v>492.5</v>
      </c>
      <c r="L30" s="189">
        <f t="shared" si="6"/>
        <v>249.88</v>
      </c>
      <c r="O30" s="15"/>
      <c r="P30" s="15"/>
      <c r="Q30" s="15"/>
    </row>
    <row r="31" spans="1:17" s="13" customFormat="1" ht="22.5" customHeight="1">
      <c r="A31" s="201" t="s">
        <v>127</v>
      </c>
      <c r="B31" s="201" t="s">
        <v>196</v>
      </c>
      <c r="C31" s="189">
        <v>0</v>
      </c>
      <c r="D31" s="189">
        <v>107.63</v>
      </c>
      <c r="E31" s="189">
        <v>313.1</v>
      </c>
      <c r="F31" s="202"/>
      <c r="G31" s="189">
        <f t="shared" si="4"/>
        <v>420.73</v>
      </c>
      <c r="H31" s="189">
        <v>107.63</v>
      </c>
      <c r="I31" s="189">
        <v>313.1</v>
      </c>
      <c r="J31" s="189">
        <v>313.1</v>
      </c>
      <c r="K31" s="189">
        <f t="shared" si="5"/>
        <v>733.83</v>
      </c>
      <c r="L31" s="189">
        <f t="shared" si="6"/>
        <v>313.1</v>
      </c>
      <c r="O31" s="15"/>
      <c r="P31" s="15"/>
      <c r="Q31" s="15"/>
    </row>
    <row r="32" spans="1:17" s="13" customFormat="1" ht="22.5" customHeight="1">
      <c r="A32" s="201" t="s">
        <v>192</v>
      </c>
      <c r="B32" s="201" t="s">
        <v>201</v>
      </c>
      <c r="C32" s="189">
        <v>0</v>
      </c>
      <c r="D32" s="189"/>
      <c r="E32" s="189"/>
      <c r="F32" s="202">
        <v>5278</v>
      </c>
      <c r="G32" s="189">
        <f t="shared" si="4"/>
        <v>5278</v>
      </c>
      <c r="H32" s="189"/>
      <c r="I32" s="189"/>
      <c r="J32" s="189">
        <v>9228</v>
      </c>
      <c r="K32" s="189">
        <f t="shared" si="5"/>
        <v>9228</v>
      </c>
      <c r="L32" s="189">
        <f>C32+K32-G32</f>
        <v>3950</v>
      </c>
      <c r="O32" s="15"/>
      <c r="P32" s="15"/>
      <c r="Q32" s="15"/>
    </row>
    <row r="33" spans="1:17" s="13" customFormat="1" ht="22.5" customHeight="1">
      <c r="A33" s="32" t="s">
        <v>180</v>
      </c>
      <c r="B33" s="32" t="s">
        <v>202</v>
      </c>
      <c r="C33" s="91">
        <v>2145</v>
      </c>
      <c r="D33" s="96">
        <v>2145</v>
      </c>
      <c r="E33" s="96"/>
      <c r="F33" s="116"/>
      <c r="G33" s="86">
        <f aca="true" t="shared" si="7" ref="G33:G41">D33+E33+F33</f>
        <v>2145</v>
      </c>
      <c r="H33" s="106"/>
      <c r="I33" s="106"/>
      <c r="J33" s="106"/>
      <c r="K33" s="102">
        <f aca="true" t="shared" si="8" ref="K33:K41">H33+I33+J33</f>
        <v>0</v>
      </c>
      <c r="L33" s="91">
        <f>C33+K33-G33</f>
        <v>0</v>
      </c>
      <c r="O33" s="15"/>
      <c r="P33" s="15"/>
      <c r="Q33" s="15"/>
    </row>
    <row r="34" spans="1:17" s="13" customFormat="1" ht="22.5" customHeight="1">
      <c r="A34" s="32" t="s">
        <v>193</v>
      </c>
      <c r="B34" s="32" t="s">
        <v>212</v>
      </c>
      <c r="C34" s="91">
        <v>0</v>
      </c>
      <c r="D34" s="96"/>
      <c r="E34" s="96"/>
      <c r="F34" s="116">
        <v>120</v>
      </c>
      <c r="G34" s="86">
        <f t="shared" si="7"/>
        <v>120</v>
      </c>
      <c r="H34" s="106"/>
      <c r="I34" s="106"/>
      <c r="J34" s="106">
        <v>120</v>
      </c>
      <c r="K34" s="102">
        <f t="shared" si="8"/>
        <v>120</v>
      </c>
      <c r="L34" s="91">
        <f t="shared" si="6"/>
        <v>0</v>
      </c>
      <c r="O34" s="15"/>
      <c r="P34" s="15"/>
      <c r="Q34" s="15"/>
    </row>
    <row r="35" spans="1:17" s="13" customFormat="1" ht="22.5" customHeight="1">
      <c r="A35" s="32" t="s">
        <v>184</v>
      </c>
      <c r="B35" s="32" t="s">
        <v>203</v>
      </c>
      <c r="C35" s="91"/>
      <c r="D35" s="96">
        <v>95</v>
      </c>
      <c r="E35" s="96">
        <v>285</v>
      </c>
      <c r="F35" s="116">
        <v>285</v>
      </c>
      <c r="G35" s="86">
        <f t="shared" si="7"/>
        <v>665</v>
      </c>
      <c r="H35" s="106">
        <v>95</v>
      </c>
      <c r="I35" s="106">
        <v>285</v>
      </c>
      <c r="J35" s="106">
        <v>285</v>
      </c>
      <c r="K35" s="102">
        <f t="shared" si="8"/>
        <v>665</v>
      </c>
      <c r="L35" s="91">
        <f aca="true" t="shared" si="9" ref="L35:L41">C35+K35-G35</f>
        <v>0</v>
      </c>
      <c r="O35" s="15"/>
      <c r="P35" s="15"/>
      <c r="Q35" s="15"/>
    </row>
    <row r="36" spans="1:17" s="13" customFormat="1" ht="22.5" customHeight="1">
      <c r="A36" s="32" t="s">
        <v>139</v>
      </c>
      <c r="B36" s="32" t="s">
        <v>204</v>
      </c>
      <c r="C36" s="91">
        <v>10.5</v>
      </c>
      <c r="D36" s="96"/>
      <c r="E36" s="96"/>
      <c r="F36" s="116"/>
      <c r="G36" s="86">
        <f t="shared" si="7"/>
        <v>0</v>
      </c>
      <c r="H36" s="106"/>
      <c r="I36" s="106"/>
      <c r="J36" s="106"/>
      <c r="K36" s="102">
        <f t="shared" si="8"/>
        <v>0</v>
      </c>
      <c r="L36" s="91">
        <f t="shared" si="9"/>
        <v>10.5</v>
      </c>
      <c r="O36" s="15"/>
      <c r="P36" s="15"/>
      <c r="Q36" s="15"/>
    </row>
    <row r="37" spans="1:17" s="13" customFormat="1" ht="22.5" customHeight="1">
      <c r="A37" s="32" t="s">
        <v>189</v>
      </c>
      <c r="B37" s="32" t="s">
        <v>205</v>
      </c>
      <c r="C37" s="91"/>
      <c r="D37" s="96">
        <v>0</v>
      </c>
      <c r="E37" s="96">
        <v>450</v>
      </c>
      <c r="F37" s="116"/>
      <c r="G37" s="86">
        <f t="shared" si="7"/>
        <v>450</v>
      </c>
      <c r="H37" s="106"/>
      <c r="I37" s="106">
        <v>450</v>
      </c>
      <c r="J37" s="106"/>
      <c r="K37" s="102">
        <f t="shared" si="8"/>
        <v>450</v>
      </c>
      <c r="L37" s="91">
        <f t="shared" si="9"/>
        <v>0</v>
      </c>
      <c r="O37" s="15"/>
      <c r="P37" s="15"/>
      <c r="Q37" s="15"/>
    </row>
    <row r="38" spans="1:17" s="13" customFormat="1" ht="22.5" customHeight="1">
      <c r="A38" s="32" t="s">
        <v>190</v>
      </c>
      <c r="B38" s="32" t="s">
        <v>206</v>
      </c>
      <c r="C38" s="91">
        <v>0</v>
      </c>
      <c r="D38" s="96"/>
      <c r="E38" s="96">
        <v>110</v>
      </c>
      <c r="F38" s="116"/>
      <c r="G38" s="86">
        <f t="shared" si="7"/>
        <v>110</v>
      </c>
      <c r="H38" s="106"/>
      <c r="I38" s="106">
        <v>110</v>
      </c>
      <c r="J38" s="106"/>
      <c r="K38" s="102">
        <f t="shared" si="8"/>
        <v>110</v>
      </c>
      <c r="L38" s="91">
        <f t="shared" si="9"/>
        <v>0</v>
      </c>
      <c r="O38" s="15"/>
      <c r="P38" s="15"/>
      <c r="Q38" s="15"/>
    </row>
    <row r="39" spans="1:17" s="13" customFormat="1" ht="22.5" customHeight="1">
      <c r="A39" s="32" t="s">
        <v>194</v>
      </c>
      <c r="B39" s="32" t="s">
        <v>207</v>
      </c>
      <c r="C39" s="91"/>
      <c r="D39" s="96"/>
      <c r="E39" s="96">
        <v>0</v>
      </c>
      <c r="F39" s="116">
        <v>150</v>
      </c>
      <c r="G39" s="86">
        <f t="shared" si="7"/>
        <v>150</v>
      </c>
      <c r="H39" s="106"/>
      <c r="I39" s="106">
        <v>0</v>
      </c>
      <c r="J39" s="106">
        <v>150</v>
      </c>
      <c r="K39" s="102">
        <f t="shared" si="8"/>
        <v>150</v>
      </c>
      <c r="L39" s="91">
        <f t="shared" si="9"/>
        <v>0</v>
      </c>
      <c r="O39" s="15"/>
      <c r="P39" s="15"/>
      <c r="Q39" s="15"/>
    </row>
    <row r="40" spans="1:17" s="13" customFormat="1" ht="22.5" customHeight="1">
      <c r="A40" s="32" t="s">
        <v>157</v>
      </c>
      <c r="B40" s="32" t="s">
        <v>158</v>
      </c>
      <c r="C40" s="91">
        <v>126.83</v>
      </c>
      <c r="D40" s="96"/>
      <c r="E40" s="96"/>
      <c r="F40" s="116"/>
      <c r="G40" s="86">
        <f t="shared" si="7"/>
        <v>0</v>
      </c>
      <c r="H40" s="106"/>
      <c r="I40" s="106"/>
      <c r="J40" s="106"/>
      <c r="K40" s="102">
        <f t="shared" si="8"/>
        <v>0</v>
      </c>
      <c r="L40" s="91">
        <f t="shared" si="9"/>
        <v>126.83</v>
      </c>
      <c r="O40" s="15"/>
      <c r="P40" s="15"/>
      <c r="Q40" s="15"/>
    </row>
    <row r="41" spans="1:17" s="13" customFormat="1" ht="22.5" customHeight="1">
      <c r="A41" s="32" t="s">
        <v>147</v>
      </c>
      <c r="B41" s="32" t="s">
        <v>148</v>
      </c>
      <c r="C41" s="91">
        <v>70</v>
      </c>
      <c r="D41" s="96"/>
      <c r="E41" s="96"/>
      <c r="F41" s="116"/>
      <c r="G41" s="86">
        <f t="shared" si="7"/>
        <v>0</v>
      </c>
      <c r="H41" s="106"/>
      <c r="I41" s="106"/>
      <c r="J41" s="106"/>
      <c r="K41" s="102">
        <f t="shared" si="8"/>
        <v>0</v>
      </c>
      <c r="L41" s="91">
        <f t="shared" si="9"/>
        <v>70</v>
      </c>
      <c r="O41" s="15"/>
      <c r="P41" s="15"/>
      <c r="Q41" s="15"/>
    </row>
    <row r="42" spans="1:17" s="13" customFormat="1" ht="22.5" customHeight="1">
      <c r="A42" s="32" t="s">
        <v>87</v>
      </c>
      <c r="B42" s="32" t="s">
        <v>28</v>
      </c>
      <c r="C42" s="91">
        <v>56.56</v>
      </c>
      <c r="D42" s="96">
        <v>23.81</v>
      </c>
      <c r="E42" s="96">
        <v>35.06</v>
      </c>
      <c r="F42" s="116"/>
      <c r="G42" s="86">
        <f aca="true" t="shared" si="10" ref="G42:G50">D42+E42+F42</f>
        <v>58.870000000000005</v>
      </c>
      <c r="H42" s="106">
        <v>35.06</v>
      </c>
      <c r="I42" s="106"/>
      <c r="J42" s="106"/>
      <c r="K42" s="102">
        <f aca="true" t="shared" si="11" ref="K42:K50">H42+I42+J42</f>
        <v>35.06</v>
      </c>
      <c r="L42" s="91">
        <f aca="true" t="shared" si="12" ref="L42:L50">C42+K42-G42</f>
        <v>32.75</v>
      </c>
      <c r="O42" s="15"/>
      <c r="P42" s="15"/>
      <c r="Q42" s="15"/>
    </row>
    <row r="43" spans="1:17" s="13" customFormat="1" ht="22.5" customHeight="1">
      <c r="A43" s="32" t="s">
        <v>116</v>
      </c>
      <c r="B43" s="32" t="s">
        <v>28</v>
      </c>
      <c r="C43" s="91">
        <v>0</v>
      </c>
      <c r="D43" s="96">
        <v>32.65</v>
      </c>
      <c r="E43" s="96">
        <v>467.45</v>
      </c>
      <c r="F43" s="116">
        <v>1147.14</v>
      </c>
      <c r="G43" s="86">
        <f t="shared" si="10"/>
        <v>1647.24</v>
      </c>
      <c r="H43" s="106">
        <v>408.1</v>
      </c>
      <c r="I43" s="106">
        <v>1150.1</v>
      </c>
      <c r="J43" s="106">
        <v>1113</v>
      </c>
      <c r="K43" s="102">
        <f t="shared" si="11"/>
        <v>2671.2</v>
      </c>
      <c r="L43" s="91">
        <f t="shared" si="12"/>
        <v>1023.9599999999998</v>
      </c>
      <c r="O43" s="15"/>
      <c r="P43" s="15"/>
      <c r="Q43" s="15"/>
    </row>
    <row r="44" spans="1:17" s="13" customFormat="1" ht="22.5" customHeight="1">
      <c r="A44" s="32" t="s">
        <v>185</v>
      </c>
      <c r="B44" s="32"/>
      <c r="C44" s="91"/>
      <c r="D44" s="96">
        <v>1434.53</v>
      </c>
      <c r="E44" s="96">
        <v>49.47</v>
      </c>
      <c r="F44" s="116"/>
      <c r="G44" s="86">
        <f>D44+E44+F44</f>
        <v>1484</v>
      </c>
      <c r="H44" s="106">
        <v>1434.53</v>
      </c>
      <c r="I44" s="106">
        <v>49.47</v>
      </c>
      <c r="J44" s="106"/>
      <c r="K44" s="102">
        <f>H44+I44+J44</f>
        <v>1484</v>
      </c>
      <c r="L44" s="91">
        <f>C44+K44-G44</f>
        <v>0</v>
      </c>
      <c r="O44" s="15"/>
      <c r="P44" s="15"/>
      <c r="Q44" s="15"/>
    </row>
    <row r="45" spans="1:17" s="13" customFormat="1" ht="48" customHeight="1">
      <c r="A45" s="26" t="s">
        <v>92</v>
      </c>
      <c r="B45" s="26" t="s">
        <v>24</v>
      </c>
      <c r="C45" s="91">
        <v>523.28</v>
      </c>
      <c r="D45" s="96">
        <v>520.48</v>
      </c>
      <c r="E45" s="96">
        <v>685.5</v>
      </c>
      <c r="F45" s="116">
        <v>385.27</v>
      </c>
      <c r="G45" s="86">
        <f t="shared" si="10"/>
        <v>1591.25</v>
      </c>
      <c r="H45" s="106">
        <v>685.5</v>
      </c>
      <c r="I45" s="106">
        <v>385.27</v>
      </c>
      <c r="J45" s="106">
        <v>372.86</v>
      </c>
      <c r="K45" s="102">
        <f t="shared" si="11"/>
        <v>1443.63</v>
      </c>
      <c r="L45" s="91">
        <f t="shared" si="12"/>
        <v>375.6600000000001</v>
      </c>
      <c r="O45" s="15"/>
      <c r="P45" s="15"/>
      <c r="Q45" s="15"/>
    </row>
    <row r="46" spans="1:17" s="13" customFormat="1" ht="48" customHeight="1">
      <c r="A46" s="26" t="s">
        <v>117</v>
      </c>
      <c r="B46" s="26" t="s">
        <v>118</v>
      </c>
      <c r="C46" s="91">
        <v>89.04</v>
      </c>
      <c r="D46" s="96">
        <v>89.04</v>
      </c>
      <c r="E46" s="96">
        <v>111.78</v>
      </c>
      <c r="F46" s="116">
        <v>92</v>
      </c>
      <c r="G46" s="86">
        <f t="shared" si="10"/>
        <v>292.82</v>
      </c>
      <c r="H46" s="106">
        <v>111.78</v>
      </c>
      <c r="I46" s="106">
        <v>92</v>
      </c>
      <c r="J46" s="106">
        <v>89.04</v>
      </c>
      <c r="K46" s="102">
        <f t="shared" si="11"/>
        <v>292.82</v>
      </c>
      <c r="L46" s="91">
        <f t="shared" si="12"/>
        <v>89.04000000000002</v>
      </c>
      <c r="O46" s="15"/>
      <c r="P46" s="15"/>
      <c r="Q46" s="15"/>
    </row>
    <row r="47" spans="1:17" s="13" customFormat="1" ht="48" customHeight="1">
      <c r="A47" s="26" t="s">
        <v>119</v>
      </c>
      <c r="B47" s="26" t="s">
        <v>118</v>
      </c>
      <c r="C47" s="91">
        <v>11.13</v>
      </c>
      <c r="D47" s="96">
        <v>11.13</v>
      </c>
      <c r="E47" s="96">
        <v>13.97</v>
      </c>
      <c r="F47" s="116">
        <v>11.5</v>
      </c>
      <c r="G47" s="86">
        <f t="shared" si="10"/>
        <v>36.6</v>
      </c>
      <c r="H47" s="106">
        <v>13.97</v>
      </c>
      <c r="I47" s="106">
        <v>11.5</v>
      </c>
      <c r="J47" s="106">
        <v>11.13</v>
      </c>
      <c r="K47" s="102">
        <f t="shared" si="11"/>
        <v>36.6</v>
      </c>
      <c r="L47" s="91">
        <f t="shared" si="12"/>
        <v>11.130000000000003</v>
      </c>
      <c r="O47" s="15"/>
      <c r="P47" s="15"/>
      <c r="Q47" s="15"/>
    </row>
    <row r="48" spans="1:17" s="13" customFormat="1" ht="60">
      <c r="A48" s="26" t="s">
        <v>149</v>
      </c>
      <c r="B48" s="26" t="s">
        <v>150</v>
      </c>
      <c r="C48" s="91">
        <v>19.6</v>
      </c>
      <c r="D48" s="96"/>
      <c r="E48" s="96"/>
      <c r="F48" s="116"/>
      <c r="G48" s="86">
        <f t="shared" si="10"/>
        <v>0</v>
      </c>
      <c r="H48" s="106"/>
      <c r="I48" s="106"/>
      <c r="J48" s="106"/>
      <c r="K48" s="102">
        <f t="shared" si="11"/>
        <v>0</v>
      </c>
      <c r="L48" s="91">
        <f t="shared" si="12"/>
        <v>19.6</v>
      </c>
      <c r="O48" s="15"/>
      <c r="P48" s="15"/>
      <c r="Q48" s="15"/>
    </row>
    <row r="49" spans="1:17" s="13" customFormat="1" ht="67.5" customHeight="1">
      <c r="A49" s="26" t="s">
        <v>7</v>
      </c>
      <c r="B49" s="26" t="s">
        <v>39</v>
      </c>
      <c r="C49" s="91">
        <v>116.9</v>
      </c>
      <c r="D49" s="96"/>
      <c r="E49" s="96"/>
      <c r="F49" s="116"/>
      <c r="G49" s="86">
        <f t="shared" si="10"/>
        <v>0</v>
      </c>
      <c r="H49" s="106"/>
      <c r="I49" s="106"/>
      <c r="J49" s="106"/>
      <c r="K49" s="102">
        <f t="shared" si="11"/>
        <v>0</v>
      </c>
      <c r="L49" s="91">
        <f t="shared" si="12"/>
        <v>116.9</v>
      </c>
      <c r="O49" s="15"/>
      <c r="P49" s="15"/>
      <c r="Q49" s="15"/>
    </row>
    <row r="50" spans="1:17" s="13" customFormat="1" ht="33" customHeight="1" thickBot="1">
      <c r="A50" s="33" t="s">
        <v>10</v>
      </c>
      <c r="B50" s="33" t="s">
        <v>90</v>
      </c>
      <c r="C50" s="92">
        <v>599105.7</v>
      </c>
      <c r="D50" s="98"/>
      <c r="E50" s="98"/>
      <c r="F50" s="117"/>
      <c r="G50" s="87">
        <f t="shared" si="10"/>
        <v>0</v>
      </c>
      <c r="H50" s="107"/>
      <c r="I50" s="107"/>
      <c r="J50" s="107"/>
      <c r="K50" s="103">
        <f t="shared" si="11"/>
        <v>0</v>
      </c>
      <c r="L50" s="92">
        <f t="shared" si="12"/>
        <v>599105.7</v>
      </c>
      <c r="O50" s="15"/>
      <c r="P50" s="15"/>
      <c r="Q50" s="15"/>
    </row>
    <row r="51" spans="1:12" ht="20.25" customHeight="1" thickBot="1">
      <c r="A51" s="3"/>
      <c r="B51" s="3"/>
      <c r="C51" s="112">
        <f aca="true" t="shared" si="13" ref="C51:L51">SUM(C25:C50)</f>
        <v>604190.5399999999</v>
      </c>
      <c r="D51" s="115">
        <f t="shared" si="13"/>
        <v>8160.459999999999</v>
      </c>
      <c r="E51" s="115">
        <f t="shared" si="13"/>
        <v>4728.949999999999</v>
      </c>
      <c r="F51" s="115">
        <f t="shared" si="13"/>
        <v>7468.91</v>
      </c>
      <c r="G51" s="114">
        <f t="shared" si="13"/>
        <v>20358.32</v>
      </c>
      <c r="H51" s="118">
        <f t="shared" si="13"/>
        <v>7725.380000000001</v>
      </c>
      <c r="I51" s="118">
        <f t="shared" si="13"/>
        <v>3921.4399999999996</v>
      </c>
      <c r="J51" s="118">
        <f t="shared" si="13"/>
        <v>12822.01</v>
      </c>
      <c r="K51" s="118">
        <f t="shared" si="13"/>
        <v>24468.83</v>
      </c>
      <c r="L51" s="113">
        <f t="shared" si="13"/>
        <v>608301.0499999999</v>
      </c>
    </row>
    <row r="52" spans="1:12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/>
  <mergeCells count="14">
    <mergeCell ref="A1:L1"/>
    <mergeCell ref="A22:L22"/>
    <mergeCell ref="A2:A3"/>
    <mergeCell ref="B2:B3"/>
    <mergeCell ref="C2:C3"/>
    <mergeCell ref="D2:G2"/>
    <mergeCell ref="H2:K2"/>
    <mergeCell ref="L2:L3"/>
    <mergeCell ref="H23:K23"/>
    <mergeCell ref="L23:L24"/>
    <mergeCell ref="A23:A24"/>
    <mergeCell ref="B23:B24"/>
    <mergeCell ref="C23:C24"/>
    <mergeCell ref="D23:G23"/>
  </mergeCells>
  <printOptions horizontalCentered="1"/>
  <pageMargins left="0.25" right="0.25" top="0.91" bottom="0.27" header="0.25" footer="0.16"/>
  <pageSetup fitToHeight="0" fitToWidth="1" horizontalDpi="600" verticalDpi="600" orientation="landscape" paperSize="9" scale="52" r:id="rId1"/>
  <headerFooter>
    <oddHeader>&amp;C&amp;"Bookman Old Style,Negrito"&amp;14ASSOCIAÇÃO DOS DEFICIENTES VISUAIS DO ESTADO DE GOIÁS - ADVEG
CNPJ 00.037.754/0001-16
PRESTAÇÃO DE CONTAS - CRÉDITOS E OBRIGAÇÕES - 3º TRIMESTRE/2017
01/07/2017 a 30/09/2017</oddHeader>
    <oddFooter>&amp;L&amp;P / &amp;N&amp;R&amp;D</oddFooter>
  </headerFooter>
  <rowBreaks count="1" manualBreakCount="1"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70" zoomScaleNormal="70" zoomScaleSheetLayoutView="90" zoomScalePageLayoutView="90" workbookViewId="0" topLeftCell="A22">
      <selection activeCell="C5" sqref="C5"/>
    </sheetView>
  </sheetViews>
  <sheetFormatPr defaultColWidth="9.140625" defaultRowHeight="30" customHeight="1"/>
  <cols>
    <col min="1" max="1" width="82.57421875" style="7" customWidth="1"/>
    <col min="2" max="6" width="17.7109375" style="10" customWidth="1"/>
    <col min="7" max="7" width="17.7109375" style="11" customWidth="1"/>
    <col min="8" max="8" width="3.7109375" style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1:7" ht="24.75" customHeight="1" thickBot="1">
      <c r="A1" s="166" t="s">
        <v>0</v>
      </c>
      <c r="B1" s="167"/>
      <c r="C1" s="167"/>
      <c r="D1" s="167"/>
      <c r="E1" s="167"/>
      <c r="F1" s="167"/>
      <c r="G1" s="168"/>
    </row>
    <row r="2" spans="1:7" ht="36" customHeight="1" thickBot="1">
      <c r="A2" s="119" t="s">
        <v>69</v>
      </c>
      <c r="B2" s="120" t="s">
        <v>172</v>
      </c>
      <c r="C2" s="120" t="s">
        <v>177</v>
      </c>
      <c r="D2" s="120" t="s">
        <v>178</v>
      </c>
      <c r="E2" s="120" t="s">
        <v>179</v>
      </c>
      <c r="F2" s="120" t="s">
        <v>38</v>
      </c>
      <c r="G2" s="120" t="s">
        <v>176</v>
      </c>
    </row>
    <row r="3" spans="1:7" ht="30" customHeight="1">
      <c r="A3" s="22" t="s">
        <v>37</v>
      </c>
      <c r="B3" s="90">
        <v>0</v>
      </c>
      <c r="C3" s="68"/>
      <c r="D3" s="68"/>
      <c r="E3" s="68"/>
      <c r="F3" s="70">
        <f>C3+D3+E3</f>
        <v>0</v>
      </c>
      <c r="G3" s="90">
        <f>B3+F3</f>
        <v>0</v>
      </c>
    </row>
    <row r="4" spans="1:7" ht="30" customHeight="1">
      <c r="A4" s="23" t="s">
        <v>88</v>
      </c>
      <c r="B4" s="91">
        <v>10686</v>
      </c>
      <c r="C4" s="69">
        <v>2047.5</v>
      </c>
      <c r="D4" s="69">
        <v>2145</v>
      </c>
      <c r="E4" s="69">
        <v>1950</v>
      </c>
      <c r="F4" s="71">
        <f>C4+D4+E4</f>
        <v>6142.5</v>
      </c>
      <c r="G4" s="91">
        <f>B4+F4</f>
        <v>16828.5</v>
      </c>
    </row>
    <row r="5" spans="1:7" ht="30" customHeight="1" thickBot="1">
      <c r="A5" s="198" t="s">
        <v>89</v>
      </c>
      <c r="B5" s="199">
        <v>70000</v>
      </c>
      <c r="C5" s="199"/>
      <c r="D5" s="199"/>
      <c r="E5" s="199"/>
      <c r="F5" s="200">
        <f>C5+D5+E5</f>
        <v>0</v>
      </c>
      <c r="G5" s="189">
        <f>B5+F5</f>
        <v>70000</v>
      </c>
    </row>
    <row r="6" spans="1:7" ht="30" customHeight="1" thickBot="1">
      <c r="A6" s="121" t="s">
        <v>74</v>
      </c>
      <c r="B6" s="113">
        <f aca="true" t="shared" si="0" ref="B6:G6">SUM(B3:B5)</f>
        <v>80686</v>
      </c>
      <c r="C6" s="73">
        <f t="shared" si="0"/>
        <v>2047.5</v>
      </c>
      <c r="D6" s="73">
        <f t="shared" si="0"/>
        <v>2145</v>
      </c>
      <c r="E6" s="73">
        <f t="shared" si="0"/>
        <v>1950</v>
      </c>
      <c r="F6" s="74">
        <f t="shared" si="0"/>
        <v>6142.5</v>
      </c>
      <c r="G6" s="113">
        <f t="shared" si="0"/>
        <v>86828.5</v>
      </c>
    </row>
    <row r="7" spans="1:7" ht="15" customHeight="1" thickBot="1">
      <c r="A7" s="72"/>
      <c r="B7" s="72"/>
      <c r="C7" s="72"/>
      <c r="D7" s="72"/>
      <c r="E7" s="72"/>
      <c r="F7" s="72"/>
      <c r="G7" s="72"/>
    </row>
    <row r="8" spans="1:7" ht="36" customHeight="1" thickBot="1">
      <c r="A8" s="119" t="s">
        <v>70</v>
      </c>
      <c r="B8" s="120" t="s">
        <v>172</v>
      </c>
      <c r="C8" s="120" t="s">
        <v>177</v>
      </c>
      <c r="D8" s="120" t="s">
        <v>178</v>
      </c>
      <c r="E8" s="120" t="s">
        <v>179</v>
      </c>
      <c r="F8" s="120" t="s">
        <v>38</v>
      </c>
      <c r="G8" s="120" t="s">
        <v>176</v>
      </c>
    </row>
    <row r="9" spans="1:7" ht="30" customHeight="1" thickBot="1">
      <c r="A9" s="22" t="s">
        <v>36</v>
      </c>
      <c r="B9" s="90">
        <v>625</v>
      </c>
      <c r="C9" s="68">
        <v>10</v>
      </c>
      <c r="D9" s="68">
        <v>305</v>
      </c>
      <c r="E9" s="68">
        <v>45</v>
      </c>
      <c r="F9" s="70">
        <f>C9+D9+E9</f>
        <v>360</v>
      </c>
      <c r="G9" s="90">
        <f>B9+F9</f>
        <v>985</v>
      </c>
    </row>
    <row r="10" spans="1:7" ht="30" customHeight="1" thickBot="1">
      <c r="A10" s="121" t="s">
        <v>75</v>
      </c>
      <c r="B10" s="113">
        <f>SUM(B9)</f>
        <v>625</v>
      </c>
      <c r="C10" s="73">
        <f>SUM(C9:C9)</f>
        <v>10</v>
      </c>
      <c r="D10" s="73">
        <f>SUM(D9:D9)</f>
        <v>305</v>
      </c>
      <c r="E10" s="73">
        <f>SUM(E9:E9)</f>
        <v>45</v>
      </c>
      <c r="F10" s="74">
        <f>SUM(F9:F9)</f>
        <v>360</v>
      </c>
      <c r="G10" s="113">
        <f>SUM(G9)</f>
        <v>985</v>
      </c>
    </row>
    <row r="11" spans="1:7" ht="15" customHeight="1" thickBot="1">
      <c r="A11" s="72"/>
      <c r="B11" s="72"/>
      <c r="C11" s="72"/>
      <c r="D11" s="72"/>
      <c r="E11" s="72"/>
      <c r="F11" s="72"/>
      <c r="G11" s="72"/>
    </row>
    <row r="12" spans="1:7" ht="36" customHeight="1" thickBot="1">
      <c r="A12" s="119" t="s">
        <v>68</v>
      </c>
      <c r="B12" s="120" t="s">
        <v>172</v>
      </c>
      <c r="C12" s="120" t="s">
        <v>177</v>
      </c>
      <c r="D12" s="120" t="s">
        <v>178</v>
      </c>
      <c r="E12" s="120" t="s">
        <v>179</v>
      </c>
      <c r="F12" s="120" t="s">
        <v>38</v>
      </c>
      <c r="G12" s="120" t="s">
        <v>176</v>
      </c>
    </row>
    <row r="13" spans="1:7" s="2" customFormat="1" ht="30" customHeight="1" thickBot="1">
      <c r="A13" s="22" t="s">
        <v>35</v>
      </c>
      <c r="B13" s="90">
        <v>13760.98</v>
      </c>
      <c r="C13" s="68">
        <v>4165</v>
      </c>
      <c r="D13" s="68">
        <v>100</v>
      </c>
      <c r="E13" s="68">
        <v>2300</v>
      </c>
      <c r="F13" s="70">
        <f>C13+D13+E13</f>
        <v>6565</v>
      </c>
      <c r="G13" s="90">
        <f>B13+F13</f>
        <v>20325.98</v>
      </c>
    </row>
    <row r="14" spans="1:7" s="2" customFormat="1" ht="29.25" customHeight="1" thickBot="1">
      <c r="A14" s="121" t="s">
        <v>76</v>
      </c>
      <c r="B14" s="113">
        <f>SUM(B13)</f>
        <v>13760.98</v>
      </c>
      <c r="C14" s="73">
        <f>SUM(C13:C13)</f>
        <v>4165</v>
      </c>
      <c r="D14" s="73">
        <f>SUM(D13:D13)</f>
        <v>100</v>
      </c>
      <c r="E14" s="73">
        <f>SUM(E13:E13)</f>
        <v>2300</v>
      </c>
      <c r="F14" s="74">
        <f>SUM(F13:F13)</f>
        <v>6565</v>
      </c>
      <c r="G14" s="113">
        <f>SUM(G13)</f>
        <v>20325.98</v>
      </c>
    </row>
    <row r="15" spans="1:7" s="2" customFormat="1" ht="15" customHeight="1" thickBot="1">
      <c r="A15" s="41"/>
      <c r="B15" s="47"/>
      <c r="C15" s="47"/>
      <c r="D15" s="47"/>
      <c r="E15" s="47"/>
      <c r="F15" s="47"/>
      <c r="G15" s="47"/>
    </row>
    <row r="16" spans="1:7" s="2" customFormat="1" ht="36" customHeight="1" thickBot="1">
      <c r="A16" s="119" t="s">
        <v>128</v>
      </c>
      <c r="B16" s="120" t="s">
        <v>172</v>
      </c>
      <c r="C16" s="120" t="s">
        <v>177</v>
      </c>
      <c r="D16" s="120" t="s">
        <v>178</v>
      </c>
      <c r="E16" s="120" t="s">
        <v>179</v>
      </c>
      <c r="F16" s="120" t="s">
        <v>38</v>
      </c>
      <c r="G16" s="120" t="s">
        <v>176</v>
      </c>
    </row>
    <row r="17" spans="1:7" s="2" customFormat="1" ht="30" customHeight="1">
      <c r="A17" s="22" t="s">
        <v>151</v>
      </c>
      <c r="B17" s="91">
        <v>330</v>
      </c>
      <c r="C17" s="69">
        <v>0</v>
      </c>
      <c r="D17" s="149">
        <v>0</v>
      </c>
      <c r="E17" s="69">
        <v>0</v>
      </c>
      <c r="F17" s="150">
        <f>C17+D17+E17</f>
        <v>0</v>
      </c>
      <c r="G17" s="134">
        <f>B17+F17</f>
        <v>330</v>
      </c>
    </row>
    <row r="18" spans="1:7" s="2" customFormat="1" ht="30" customHeight="1" thickBot="1">
      <c r="A18" s="22" t="s">
        <v>191</v>
      </c>
      <c r="B18" s="91">
        <v>0</v>
      </c>
      <c r="C18" s="69">
        <v>0</v>
      </c>
      <c r="D18" s="149">
        <v>1500</v>
      </c>
      <c r="E18" s="69">
        <v>2540</v>
      </c>
      <c r="F18" s="150">
        <f>C18+D18+E18</f>
        <v>4040</v>
      </c>
      <c r="G18" s="134">
        <f>B18+F18</f>
        <v>4040</v>
      </c>
    </row>
    <row r="19" spans="1:7" s="2" customFormat="1" ht="30" customHeight="1" thickBot="1">
      <c r="A19" s="121" t="s">
        <v>77</v>
      </c>
      <c r="B19" s="113">
        <f aca="true" t="shared" si="1" ref="B19:G19">SUM(B17:B18)</f>
        <v>330</v>
      </c>
      <c r="C19" s="73">
        <f t="shared" si="1"/>
        <v>0</v>
      </c>
      <c r="D19" s="73">
        <f t="shared" si="1"/>
        <v>1500</v>
      </c>
      <c r="E19" s="73">
        <f t="shared" si="1"/>
        <v>2540</v>
      </c>
      <c r="F19" s="74">
        <f t="shared" si="1"/>
        <v>4040</v>
      </c>
      <c r="G19" s="113">
        <f t="shared" si="1"/>
        <v>4370</v>
      </c>
    </row>
    <row r="20" spans="1:7" s="2" customFormat="1" ht="15" customHeight="1" thickBot="1">
      <c r="A20" s="41"/>
      <c r="B20" s="47"/>
      <c r="C20" s="47"/>
      <c r="D20" s="47"/>
      <c r="E20" s="47"/>
      <c r="F20" s="47"/>
      <c r="G20" s="47"/>
    </row>
    <row r="21" spans="1:7" s="2" customFormat="1" ht="36" customHeight="1" thickBot="1">
      <c r="A21" s="119" t="s">
        <v>71</v>
      </c>
      <c r="B21" s="120" t="s">
        <v>172</v>
      </c>
      <c r="C21" s="120" t="s">
        <v>177</v>
      </c>
      <c r="D21" s="120" t="s">
        <v>178</v>
      </c>
      <c r="E21" s="120" t="s">
        <v>179</v>
      </c>
      <c r="F21" s="120" t="s">
        <v>38</v>
      </c>
      <c r="G21" s="120" t="s">
        <v>176</v>
      </c>
    </row>
    <row r="22" spans="1:7" s="2" customFormat="1" ht="30" customHeight="1" thickBot="1">
      <c r="A22" s="22" t="s">
        <v>72</v>
      </c>
      <c r="B22" s="90">
        <v>3634</v>
      </c>
      <c r="C22" s="68">
        <v>0</v>
      </c>
      <c r="D22" s="68">
        <v>3748</v>
      </c>
      <c r="E22" s="68">
        <v>0</v>
      </c>
      <c r="F22" s="70">
        <f>C22+D22+E22</f>
        <v>3748</v>
      </c>
      <c r="G22" s="90">
        <f>B22+F22</f>
        <v>7382</v>
      </c>
    </row>
    <row r="23" spans="1:7" s="2" customFormat="1" ht="30" customHeight="1" thickBot="1">
      <c r="A23" s="121" t="s">
        <v>78</v>
      </c>
      <c r="B23" s="113">
        <f>SUM(B22)</f>
        <v>3634</v>
      </c>
      <c r="C23" s="73">
        <f>SUM(C22:C22)</f>
        <v>0</v>
      </c>
      <c r="D23" s="73">
        <f>SUM(D22:D22)</f>
        <v>3748</v>
      </c>
      <c r="E23" s="73">
        <f>SUM(E22:E22)</f>
        <v>0</v>
      </c>
      <c r="F23" s="74">
        <f>SUM(F22:F22)</f>
        <v>3748</v>
      </c>
      <c r="G23" s="113">
        <f>SUM(G22)</f>
        <v>7382</v>
      </c>
    </row>
    <row r="24" spans="1:7" s="2" customFormat="1" ht="15" customHeight="1" thickBot="1">
      <c r="A24" s="41"/>
      <c r="B24" s="47"/>
      <c r="C24" s="47"/>
      <c r="D24" s="47"/>
      <c r="E24" s="47"/>
      <c r="F24" s="47"/>
      <c r="G24" s="47"/>
    </row>
    <row r="25" spans="1:7" s="2" customFormat="1" ht="36.75" customHeight="1" thickBot="1">
      <c r="A25" s="119" t="s">
        <v>143</v>
      </c>
      <c r="B25" s="120" t="s">
        <v>172</v>
      </c>
      <c r="C25" s="120" t="s">
        <v>177</v>
      </c>
      <c r="D25" s="120" t="s">
        <v>178</v>
      </c>
      <c r="E25" s="120" t="s">
        <v>179</v>
      </c>
      <c r="F25" s="120" t="s">
        <v>38</v>
      </c>
      <c r="G25" s="120" t="s">
        <v>176</v>
      </c>
    </row>
    <row r="26" spans="1:7" s="2" customFormat="1" ht="30" customHeight="1" thickBot="1">
      <c r="A26" s="22" t="s">
        <v>144</v>
      </c>
      <c r="B26" s="90">
        <v>0</v>
      </c>
      <c r="C26" s="68">
        <v>0</v>
      </c>
      <c r="D26" s="68">
        <v>0</v>
      </c>
      <c r="E26" s="68">
        <v>0</v>
      </c>
      <c r="F26" s="70">
        <f>C26+D26+E26</f>
        <v>0</v>
      </c>
      <c r="G26" s="90">
        <f>B26+F26</f>
        <v>0</v>
      </c>
    </row>
    <row r="27" spans="1:7" s="2" customFormat="1" ht="30" customHeight="1" thickBot="1">
      <c r="A27" s="121" t="s">
        <v>78</v>
      </c>
      <c r="B27" s="113">
        <f>SUM(B26)</f>
        <v>0</v>
      </c>
      <c r="C27" s="73">
        <f>SUM(C26:C26)</f>
        <v>0</v>
      </c>
      <c r="D27" s="73">
        <f>SUM(D26:D26)</f>
        <v>0</v>
      </c>
      <c r="E27" s="73">
        <f>SUM(E26)</f>
        <v>0</v>
      </c>
      <c r="F27" s="74">
        <f>SUM(F26:F26)</f>
        <v>0</v>
      </c>
      <c r="G27" s="113">
        <f>SUM(G26)</f>
        <v>0</v>
      </c>
    </row>
    <row r="28" spans="1:7" s="2" customFormat="1" ht="15" customHeight="1" thickBot="1">
      <c r="A28" s="41"/>
      <c r="B28" s="47"/>
      <c r="C28" s="47"/>
      <c r="D28" s="47"/>
      <c r="E28" s="47"/>
      <c r="F28" s="47"/>
      <c r="G28" s="47"/>
    </row>
    <row r="29" spans="1:7" s="2" customFormat="1" ht="42" customHeight="1" thickBot="1">
      <c r="A29" s="119" t="s">
        <v>129</v>
      </c>
      <c r="B29" s="120" t="s">
        <v>172</v>
      </c>
      <c r="C29" s="120" t="s">
        <v>177</v>
      </c>
      <c r="D29" s="120" t="s">
        <v>178</v>
      </c>
      <c r="E29" s="120" t="s">
        <v>179</v>
      </c>
      <c r="F29" s="120" t="s">
        <v>38</v>
      </c>
      <c r="G29" s="120" t="s">
        <v>176</v>
      </c>
    </row>
    <row r="30" spans="1:7" s="2" customFormat="1" ht="42" customHeight="1">
      <c r="A30" s="22" t="s">
        <v>130</v>
      </c>
      <c r="B30" s="90">
        <v>831.86</v>
      </c>
      <c r="C30" s="68">
        <v>23.21</v>
      </c>
      <c r="D30" s="68">
        <v>14.84</v>
      </c>
      <c r="E30" s="147">
        <v>11.85</v>
      </c>
      <c r="F30" s="152">
        <f>C30+D30+E30</f>
        <v>49.9</v>
      </c>
      <c r="G30" s="146">
        <f>B30+F30</f>
        <v>881.76</v>
      </c>
    </row>
    <row r="31" spans="1:7" s="2" customFormat="1" ht="42" customHeight="1" thickBot="1">
      <c r="A31" s="82" t="s">
        <v>154</v>
      </c>
      <c r="B31" s="122">
        <v>163.7</v>
      </c>
      <c r="C31" s="148">
        <v>0</v>
      </c>
      <c r="D31" s="83">
        <v>0</v>
      </c>
      <c r="E31" s="148">
        <v>0</v>
      </c>
      <c r="F31" s="151">
        <f>C31+D31+E31</f>
        <v>0</v>
      </c>
      <c r="G31" s="92">
        <f>B31+F31</f>
        <v>163.7</v>
      </c>
    </row>
    <row r="32" spans="1:7" s="2" customFormat="1" ht="30" customHeight="1" thickBot="1">
      <c r="A32" s="121" t="s">
        <v>133</v>
      </c>
      <c r="B32" s="113">
        <f>SUM(B30+B31)</f>
        <v>995.56</v>
      </c>
      <c r="C32" s="73">
        <f>SUM(C30:C31)</f>
        <v>23.21</v>
      </c>
      <c r="D32" s="73">
        <f>SUM(D30:D31)</f>
        <v>14.84</v>
      </c>
      <c r="E32" s="73">
        <f>SUM(E30:E31)</f>
        <v>11.85</v>
      </c>
      <c r="F32" s="74">
        <f>SUM(C32:E32)</f>
        <v>49.9</v>
      </c>
      <c r="G32" s="113">
        <f>B32+F32</f>
        <v>1045.46</v>
      </c>
    </row>
    <row r="33" spans="1:7" s="2" customFormat="1" ht="15" customHeight="1" thickBot="1">
      <c r="A33" s="41"/>
      <c r="B33" s="47"/>
      <c r="C33" s="47"/>
      <c r="D33" s="47"/>
      <c r="E33" s="47"/>
      <c r="F33" s="47"/>
      <c r="G33" s="47"/>
    </row>
    <row r="34" spans="1:8" ht="30" customHeight="1" thickBot="1">
      <c r="A34" s="124" t="s">
        <v>73</v>
      </c>
      <c r="B34" s="88">
        <f>B6+B10+B14+B19+B23+B32</f>
        <v>100031.54</v>
      </c>
      <c r="C34" s="77">
        <f>C6+C10+C14+C19+C23+C32</f>
        <v>6245.71</v>
      </c>
      <c r="D34" s="77">
        <f>D6+D10+D14+D19+D23+D32</f>
        <v>7812.84</v>
      </c>
      <c r="E34" s="77">
        <f>E6+E10+E14+E19+E23+E32+E27</f>
        <v>6846.85</v>
      </c>
      <c r="F34" s="77">
        <f>SUM(C34:E34)</f>
        <v>20905.4</v>
      </c>
      <c r="G34" s="88">
        <f>G6+G10+G14+G19+G23+G27+G32</f>
        <v>120936.94</v>
      </c>
      <c r="H34" s="2"/>
    </row>
  </sheetData>
  <sheetProtection/>
  <mergeCells count="1">
    <mergeCell ref="A1:G1"/>
  </mergeCells>
  <printOptions horizontalCentered="1"/>
  <pageMargins left="0" right="0" top="0.77" bottom="0.1968503937007874" header="0" footer="0"/>
  <pageSetup horizontalDpi="600" verticalDpi="600" orientation="landscape" paperSize="9" scale="60" r:id="rId1"/>
  <headerFooter>
    <oddHeader>&amp;C&amp;"Bookman Old Style,Negrito"&amp;14ASSOCIAÇÃO DOS DEFICIENTES VISUAIS DO ESTADO DE GOIÁS - ADVEG
CNPJ 00.037.754/0001-16
PRESTAÇÃO DE CONTAS - 01/07/2017 a 30/09/2017 - 3º TRIMESTRE/2017</oddHeader>
    <oddFooter>&amp;L&amp;P 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70" zoomScaleNormal="70" zoomScaleSheetLayoutView="70" workbookViewId="0" topLeftCell="A4">
      <selection activeCell="I16" sqref="I16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45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72" t="s">
        <v>11</v>
      </c>
      <c r="B1" s="173"/>
      <c r="C1" s="173"/>
      <c r="D1" s="173"/>
      <c r="E1" s="173"/>
      <c r="F1" s="173"/>
      <c r="G1" s="173"/>
      <c r="H1" s="173"/>
      <c r="I1" s="174"/>
    </row>
    <row r="2" spans="1:9" ht="36" customHeight="1" thickBot="1">
      <c r="A2" s="125" t="s">
        <v>40</v>
      </c>
      <c r="B2" s="125" t="s">
        <v>42</v>
      </c>
      <c r="C2" s="125" t="s">
        <v>43</v>
      </c>
      <c r="D2" s="120" t="s">
        <v>172</v>
      </c>
      <c r="E2" s="126" t="s">
        <v>173</v>
      </c>
      <c r="F2" s="126" t="s">
        <v>174</v>
      </c>
      <c r="G2" s="126" t="s">
        <v>175</v>
      </c>
      <c r="H2" s="126" t="s">
        <v>38</v>
      </c>
      <c r="I2" s="126" t="s">
        <v>176</v>
      </c>
    </row>
    <row r="3" spans="1:9" ht="38.25" customHeight="1">
      <c r="A3" s="61" t="s">
        <v>15</v>
      </c>
      <c r="B3" s="35" t="s">
        <v>22</v>
      </c>
      <c r="C3" s="35" t="s">
        <v>31</v>
      </c>
      <c r="D3" s="128">
        <v>2818.8</v>
      </c>
      <c r="E3" s="54">
        <v>469.8</v>
      </c>
      <c r="F3" s="54">
        <v>469.8</v>
      </c>
      <c r="G3" s="54">
        <v>469.8</v>
      </c>
      <c r="H3" s="55">
        <f>E3+F3+G3</f>
        <v>1409.4</v>
      </c>
      <c r="I3" s="128">
        <f>(D3+H3)</f>
        <v>4228.200000000001</v>
      </c>
    </row>
    <row r="4" spans="1:9" ht="39" customHeight="1" thickBot="1">
      <c r="A4" s="21" t="s">
        <v>93</v>
      </c>
      <c r="B4" s="40" t="s">
        <v>22</v>
      </c>
      <c r="C4" s="35" t="s">
        <v>28</v>
      </c>
      <c r="D4" s="129">
        <v>0</v>
      </c>
      <c r="E4" s="57"/>
      <c r="F4" s="57"/>
      <c r="G4" s="57"/>
      <c r="H4" s="58">
        <f>E4+F4+G4</f>
        <v>0</v>
      </c>
      <c r="I4" s="129">
        <f>(D4+H4)</f>
        <v>0</v>
      </c>
    </row>
    <row r="5" spans="1:9" ht="30" customHeight="1" thickBot="1">
      <c r="A5" s="169" t="s">
        <v>60</v>
      </c>
      <c r="B5" s="170"/>
      <c r="C5" s="171"/>
      <c r="D5" s="113">
        <f>SUM(D3:D4)</f>
        <v>2818.8</v>
      </c>
      <c r="E5" s="50">
        <f>SUM(E3:E4)</f>
        <v>469.8</v>
      </c>
      <c r="F5" s="50">
        <f>SUM(F3:F4)</f>
        <v>469.8</v>
      </c>
      <c r="G5" s="50">
        <f>SUM(G3:G4)</f>
        <v>469.8</v>
      </c>
      <c r="H5" s="51">
        <f>E5+F5+G5</f>
        <v>1409.4</v>
      </c>
      <c r="I5" s="113">
        <f>(D5+H5)</f>
        <v>4228.200000000001</v>
      </c>
    </row>
    <row r="6" spans="1:9" ht="18" customHeight="1" thickBot="1">
      <c r="A6" s="46"/>
      <c r="B6" s="46"/>
      <c r="C6" s="46"/>
      <c r="D6" s="62"/>
      <c r="E6" s="47"/>
      <c r="F6" s="47"/>
      <c r="G6" s="47"/>
      <c r="H6" s="63"/>
      <c r="I6" s="62"/>
    </row>
    <row r="7" spans="1:9" ht="30" customHeight="1">
      <c r="A7" s="24" t="s">
        <v>13</v>
      </c>
      <c r="B7" s="34" t="s">
        <v>18</v>
      </c>
      <c r="C7" s="34" t="s">
        <v>28</v>
      </c>
      <c r="D7" s="127">
        <v>453.15</v>
      </c>
      <c r="E7" s="52">
        <v>75</v>
      </c>
      <c r="F7" s="52">
        <v>79</v>
      </c>
      <c r="G7" s="52">
        <v>115.5</v>
      </c>
      <c r="H7" s="53">
        <f aca="true" t="shared" si="0" ref="H7:H19">E7+F7+G7</f>
        <v>269.5</v>
      </c>
      <c r="I7" s="127">
        <f>(D7+H7)</f>
        <v>722.65</v>
      </c>
    </row>
    <row r="8" spans="1:9" ht="30" customHeight="1">
      <c r="A8" s="143" t="s">
        <v>124</v>
      </c>
      <c r="B8" s="40" t="s">
        <v>16</v>
      </c>
      <c r="C8" s="40" t="s">
        <v>28</v>
      </c>
      <c r="D8" s="144">
        <v>65.94</v>
      </c>
      <c r="E8" s="56">
        <v>13.97</v>
      </c>
      <c r="F8" s="56">
        <v>11.5</v>
      </c>
      <c r="G8" s="56">
        <v>11.13</v>
      </c>
      <c r="H8" s="145">
        <f t="shared" si="0"/>
        <v>36.6</v>
      </c>
      <c r="I8" s="144">
        <f>(D8+H8)</f>
        <v>102.53999999999999</v>
      </c>
    </row>
    <row r="9" spans="1:9" ht="30" customHeight="1">
      <c r="A9" s="21" t="s">
        <v>23</v>
      </c>
      <c r="B9" s="35" t="s">
        <v>16</v>
      </c>
      <c r="C9" s="35" t="s">
        <v>28</v>
      </c>
      <c r="D9" s="128">
        <v>2181.51</v>
      </c>
      <c r="E9" s="54">
        <v>496.58</v>
      </c>
      <c r="F9" s="54">
        <v>293.27</v>
      </c>
      <c r="G9" s="54">
        <v>283.82</v>
      </c>
      <c r="H9" s="55">
        <f t="shared" si="0"/>
        <v>1073.6699999999998</v>
      </c>
      <c r="I9" s="128">
        <f>(D9+H9)</f>
        <v>3255.1800000000003</v>
      </c>
    </row>
    <row r="10" spans="1:9" ht="30" customHeight="1">
      <c r="A10" s="21" t="s">
        <v>120</v>
      </c>
      <c r="B10" s="35" t="s">
        <v>16</v>
      </c>
      <c r="C10" s="35" t="s">
        <v>28</v>
      </c>
      <c r="D10" s="128">
        <v>527.52</v>
      </c>
      <c r="E10" s="54">
        <v>111.78</v>
      </c>
      <c r="F10" s="54">
        <v>92</v>
      </c>
      <c r="G10" s="54">
        <v>89.04</v>
      </c>
      <c r="H10" s="55">
        <f t="shared" si="0"/>
        <v>292.82</v>
      </c>
      <c r="I10" s="128">
        <f>(D10+H10)</f>
        <v>820.3399999999999</v>
      </c>
    </row>
    <row r="11" spans="1:9" ht="30" customHeight="1">
      <c r="A11" s="37" t="s">
        <v>101</v>
      </c>
      <c r="B11" s="35" t="s">
        <v>21</v>
      </c>
      <c r="C11" s="40" t="s">
        <v>105</v>
      </c>
      <c r="D11" s="129">
        <v>406.48</v>
      </c>
      <c r="E11" s="54"/>
      <c r="F11" s="54"/>
      <c r="G11" s="57"/>
      <c r="H11" s="58">
        <f t="shared" si="0"/>
        <v>0</v>
      </c>
      <c r="I11" s="129">
        <f aca="true" t="shared" si="1" ref="I11:I18">D11+H11</f>
        <v>406.48</v>
      </c>
    </row>
    <row r="12" spans="1:9" ht="30" customHeight="1">
      <c r="A12" s="37" t="s">
        <v>152</v>
      </c>
      <c r="B12" s="35" t="s">
        <v>21</v>
      </c>
      <c r="C12" s="40" t="s">
        <v>153</v>
      </c>
      <c r="D12" s="129">
        <v>40.8</v>
      </c>
      <c r="E12" s="54"/>
      <c r="F12" s="54"/>
      <c r="G12" s="57"/>
      <c r="H12" s="58">
        <f t="shared" si="0"/>
        <v>0</v>
      </c>
      <c r="I12" s="129">
        <f t="shared" si="1"/>
        <v>40.8</v>
      </c>
    </row>
    <row r="13" spans="1:9" ht="30" customHeight="1">
      <c r="A13" s="37" t="s">
        <v>96</v>
      </c>
      <c r="B13" s="35" t="s">
        <v>21</v>
      </c>
      <c r="C13" s="35" t="s">
        <v>104</v>
      </c>
      <c r="D13" s="129">
        <v>0.5</v>
      </c>
      <c r="E13" s="54"/>
      <c r="F13" s="54">
        <v>6.2</v>
      </c>
      <c r="G13" s="57"/>
      <c r="H13" s="58">
        <f t="shared" si="0"/>
        <v>6.2</v>
      </c>
      <c r="I13" s="129">
        <f t="shared" si="1"/>
        <v>6.7</v>
      </c>
    </row>
    <row r="14" spans="1:9" ht="30" customHeight="1">
      <c r="A14" s="37" t="s">
        <v>103</v>
      </c>
      <c r="B14" s="38" t="s">
        <v>21</v>
      </c>
      <c r="C14" s="35" t="s">
        <v>28</v>
      </c>
      <c r="D14" s="128">
        <v>1637</v>
      </c>
      <c r="E14" s="54"/>
      <c r="F14" s="54"/>
      <c r="G14" s="57"/>
      <c r="H14" s="58">
        <f t="shared" si="0"/>
        <v>0</v>
      </c>
      <c r="I14" s="129">
        <f t="shared" si="1"/>
        <v>1637</v>
      </c>
    </row>
    <row r="15" spans="1:9" ht="30">
      <c r="A15" s="37" t="s">
        <v>131</v>
      </c>
      <c r="B15" s="38" t="s">
        <v>21</v>
      </c>
      <c r="C15" s="35" t="s">
        <v>132</v>
      </c>
      <c r="D15" s="129">
        <v>11.58</v>
      </c>
      <c r="E15" s="54"/>
      <c r="F15" s="54"/>
      <c r="G15" s="57"/>
      <c r="H15" s="58">
        <f t="shared" si="0"/>
        <v>0</v>
      </c>
      <c r="I15" s="129">
        <f t="shared" si="1"/>
        <v>11.58</v>
      </c>
    </row>
    <row r="16" spans="1:9" ht="30" customHeight="1">
      <c r="A16" s="37" t="s">
        <v>155</v>
      </c>
      <c r="B16" s="38" t="s">
        <v>17</v>
      </c>
      <c r="C16" s="35" t="s">
        <v>156</v>
      </c>
      <c r="D16" s="129">
        <v>464.2</v>
      </c>
      <c r="E16" s="54"/>
      <c r="F16" s="54"/>
      <c r="G16" s="57"/>
      <c r="H16" s="58">
        <f>E16+F16+G16</f>
        <v>0</v>
      </c>
      <c r="I16" s="129">
        <f>D16+H16</f>
        <v>464.2</v>
      </c>
    </row>
    <row r="17" spans="1:9" ht="30" customHeight="1">
      <c r="A17" s="37" t="s">
        <v>163</v>
      </c>
      <c r="B17" s="38" t="s">
        <v>17</v>
      </c>
      <c r="C17" s="38" t="s">
        <v>164</v>
      </c>
      <c r="D17" s="129">
        <v>126.83</v>
      </c>
      <c r="E17" s="142"/>
      <c r="F17" s="142"/>
      <c r="G17" s="57"/>
      <c r="H17" s="58">
        <f t="shared" si="0"/>
        <v>0</v>
      </c>
      <c r="I17" s="129">
        <f t="shared" si="1"/>
        <v>126.83</v>
      </c>
    </row>
    <row r="18" spans="1:12" s="6" customFormat="1" ht="30" customHeight="1">
      <c r="A18" s="21" t="s">
        <v>145</v>
      </c>
      <c r="B18" s="35" t="s">
        <v>17</v>
      </c>
      <c r="C18" s="35" t="s">
        <v>28</v>
      </c>
      <c r="D18" s="128">
        <v>0</v>
      </c>
      <c r="E18" s="54"/>
      <c r="F18" s="54">
        <v>0</v>
      </c>
      <c r="G18" s="54"/>
      <c r="H18" s="55">
        <f t="shared" si="0"/>
        <v>0</v>
      </c>
      <c r="I18" s="128">
        <f t="shared" si="1"/>
        <v>0</v>
      </c>
      <c r="L18" s="16"/>
    </row>
    <row r="19" spans="1:12" s="6" customFormat="1" ht="30" customHeight="1" thickBot="1">
      <c r="A19" s="178" t="s">
        <v>59</v>
      </c>
      <c r="B19" s="179"/>
      <c r="C19" s="180"/>
      <c r="D19" s="112">
        <f>SUM(D7:D18)</f>
        <v>5915.51</v>
      </c>
      <c r="E19" s="64">
        <f>SUM(E7:E18)</f>
        <v>697.3299999999999</v>
      </c>
      <c r="F19" s="64">
        <f>SUM(F7:F18)</f>
        <v>481.96999999999997</v>
      </c>
      <c r="G19" s="64">
        <f>SUM(G7:G18)</f>
        <v>499.49</v>
      </c>
      <c r="H19" s="65">
        <f t="shared" si="0"/>
        <v>1678.79</v>
      </c>
      <c r="I19" s="112">
        <f>SUM(I7:I18)</f>
        <v>7594.3</v>
      </c>
      <c r="L19" s="16"/>
    </row>
    <row r="20" spans="1:12" s="6" customFormat="1" ht="14.25" customHeight="1" thickBot="1">
      <c r="A20" s="41"/>
      <c r="B20" s="42"/>
      <c r="C20" s="42"/>
      <c r="D20" s="43"/>
      <c r="E20" s="44"/>
      <c r="F20" s="44"/>
      <c r="G20" s="44"/>
      <c r="H20" s="45"/>
      <c r="I20" s="45"/>
      <c r="L20" s="16"/>
    </row>
    <row r="21" spans="1:12" s="6" customFormat="1" ht="24.75" customHeight="1" thickBot="1">
      <c r="A21" s="175" t="s">
        <v>51</v>
      </c>
      <c r="B21" s="176"/>
      <c r="C21" s="176"/>
      <c r="D21" s="176"/>
      <c r="E21" s="176"/>
      <c r="F21" s="176"/>
      <c r="G21" s="176"/>
      <c r="H21" s="176"/>
      <c r="I21" s="177"/>
      <c r="L21" s="16"/>
    </row>
    <row r="22" spans="1:12" s="6" customFormat="1" ht="36" customHeight="1" thickBot="1">
      <c r="A22" s="125" t="s">
        <v>40</v>
      </c>
      <c r="B22" s="125" t="s">
        <v>42</v>
      </c>
      <c r="C22" s="125" t="s">
        <v>43</v>
      </c>
      <c r="D22" s="120" t="s">
        <v>172</v>
      </c>
      <c r="E22" s="126" t="s">
        <v>173</v>
      </c>
      <c r="F22" s="126" t="s">
        <v>174</v>
      </c>
      <c r="G22" s="126" t="s">
        <v>175</v>
      </c>
      <c r="H22" s="126" t="s">
        <v>38</v>
      </c>
      <c r="I22" s="126" t="s">
        <v>176</v>
      </c>
      <c r="L22" s="16"/>
    </row>
    <row r="23" spans="1:12" s="6" customFormat="1" ht="35.25" customHeight="1">
      <c r="A23" s="24" t="s">
        <v>159</v>
      </c>
      <c r="B23" s="34" t="s">
        <v>17</v>
      </c>
      <c r="C23" s="34" t="s">
        <v>160</v>
      </c>
      <c r="D23" s="127">
        <v>79.1</v>
      </c>
      <c r="E23" s="52"/>
      <c r="F23" s="52"/>
      <c r="G23" s="52"/>
      <c r="H23" s="59">
        <f>E23+F23+G23</f>
        <v>0</v>
      </c>
      <c r="I23" s="127">
        <f>D23+H23</f>
        <v>79.1</v>
      </c>
      <c r="L23" s="16"/>
    </row>
    <row r="24" spans="1:12" s="6" customFormat="1" ht="30" customHeight="1">
      <c r="A24" s="21" t="s">
        <v>34</v>
      </c>
      <c r="B24" s="35" t="s">
        <v>17</v>
      </c>
      <c r="C24" s="35" t="s">
        <v>107</v>
      </c>
      <c r="D24" s="128">
        <v>133.79</v>
      </c>
      <c r="E24" s="54"/>
      <c r="F24" s="54"/>
      <c r="G24" s="54"/>
      <c r="H24" s="58">
        <f>E24+F24+G24</f>
        <v>0</v>
      </c>
      <c r="I24" s="128">
        <f>D24+H24</f>
        <v>133.79</v>
      </c>
      <c r="L24" s="16"/>
    </row>
    <row r="25" spans="1:12" s="6" customFormat="1" ht="30" customHeight="1">
      <c r="A25" s="37" t="s">
        <v>195</v>
      </c>
      <c r="B25" s="38" t="s">
        <v>17</v>
      </c>
      <c r="C25" s="38" t="s">
        <v>210</v>
      </c>
      <c r="D25" s="129">
        <v>0</v>
      </c>
      <c r="E25" s="57"/>
      <c r="F25" s="57"/>
      <c r="G25" s="57">
        <v>7</v>
      </c>
      <c r="H25" s="55">
        <f>E25+F25+G25</f>
        <v>7</v>
      </c>
      <c r="I25" s="129">
        <f>D25+H25</f>
        <v>7</v>
      </c>
      <c r="L25" s="16"/>
    </row>
    <row r="26" spans="1:12" s="6" customFormat="1" ht="45">
      <c r="A26" s="192" t="s">
        <v>169</v>
      </c>
      <c r="B26" s="193" t="s">
        <v>17</v>
      </c>
      <c r="C26" s="193" t="s">
        <v>211</v>
      </c>
      <c r="D26" s="194">
        <v>90</v>
      </c>
      <c r="E26" s="195"/>
      <c r="F26" s="195"/>
      <c r="G26" s="195"/>
      <c r="H26" s="196">
        <f>E26+F26+G26</f>
        <v>0</v>
      </c>
      <c r="I26" s="197">
        <f>D26+H26</f>
        <v>90</v>
      </c>
      <c r="L26" s="16"/>
    </row>
    <row r="27" spans="1:12" s="6" customFormat="1" ht="30" customHeight="1" thickBot="1">
      <c r="A27" s="37" t="s">
        <v>161</v>
      </c>
      <c r="B27" s="38" t="s">
        <v>17</v>
      </c>
      <c r="C27" s="38" t="s">
        <v>162</v>
      </c>
      <c r="D27" s="129">
        <v>65</v>
      </c>
      <c r="E27" s="57"/>
      <c r="F27" s="57"/>
      <c r="G27" s="57"/>
      <c r="H27" s="55">
        <f>E27+F27+G27</f>
        <v>0</v>
      </c>
      <c r="I27" s="129">
        <f>D27+H27</f>
        <v>65</v>
      </c>
      <c r="L27" s="16"/>
    </row>
    <row r="28" spans="1:12" s="6" customFormat="1" ht="30" customHeight="1" thickBot="1">
      <c r="A28" s="169" t="s">
        <v>56</v>
      </c>
      <c r="B28" s="170"/>
      <c r="C28" s="171"/>
      <c r="D28" s="113">
        <f aca="true" t="shared" si="2" ref="D28:I28">SUM(D23:D27)</f>
        <v>367.89</v>
      </c>
      <c r="E28" s="50">
        <f t="shared" si="2"/>
        <v>0</v>
      </c>
      <c r="F28" s="50">
        <f t="shared" si="2"/>
        <v>0</v>
      </c>
      <c r="G28" s="50">
        <f t="shared" si="2"/>
        <v>7</v>
      </c>
      <c r="H28" s="51">
        <f t="shared" si="2"/>
        <v>7</v>
      </c>
      <c r="I28" s="113">
        <f t="shared" si="2"/>
        <v>374.89</v>
      </c>
      <c r="L28" s="16"/>
    </row>
    <row r="29" spans="1:12" s="6" customFormat="1" ht="8.25" customHeight="1" thickBot="1">
      <c r="A29" s="46"/>
      <c r="B29" s="46"/>
      <c r="C29" s="46"/>
      <c r="D29" s="47"/>
      <c r="E29" s="48"/>
      <c r="F29" s="48"/>
      <c r="G29" s="48"/>
      <c r="H29" s="48"/>
      <c r="I29" s="49"/>
      <c r="L29" s="16"/>
    </row>
    <row r="30" spans="1:12" ht="30" customHeight="1" thickBot="1">
      <c r="A30" s="169" t="s">
        <v>57</v>
      </c>
      <c r="B30" s="170"/>
      <c r="C30" s="171"/>
      <c r="D30" s="113">
        <f aca="true" t="shared" si="3" ref="D30:I30">D5+D19+D28</f>
        <v>9102.2</v>
      </c>
      <c r="E30" s="50">
        <f t="shared" si="3"/>
        <v>1167.1299999999999</v>
      </c>
      <c r="F30" s="50">
        <f t="shared" si="3"/>
        <v>951.77</v>
      </c>
      <c r="G30" s="50">
        <f t="shared" si="3"/>
        <v>976.29</v>
      </c>
      <c r="H30" s="51">
        <f t="shared" si="3"/>
        <v>3095.19</v>
      </c>
      <c r="I30" s="113">
        <f t="shared" si="3"/>
        <v>12197.39</v>
      </c>
      <c r="L30" s="1"/>
    </row>
    <row r="31" spans="1:12" ht="12" customHeight="1" thickBot="1">
      <c r="A31" s="3"/>
      <c r="B31" s="5"/>
      <c r="C31" s="18"/>
      <c r="D31" s="18"/>
      <c r="E31" s="3"/>
      <c r="F31" s="3"/>
      <c r="G31" s="3"/>
      <c r="H31" s="8"/>
      <c r="I31" s="19"/>
      <c r="L31" s="1"/>
    </row>
    <row r="32" spans="1:12" ht="30" customHeight="1" thickBot="1">
      <c r="A32" s="169" t="s">
        <v>58</v>
      </c>
      <c r="B32" s="170"/>
      <c r="C32" s="171"/>
      <c r="D32" s="113">
        <f aca="true" t="shared" si="4" ref="D32:I32">D19+D28</f>
        <v>6283.400000000001</v>
      </c>
      <c r="E32" s="50">
        <f t="shared" si="4"/>
        <v>697.3299999999999</v>
      </c>
      <c r="F32" s="50">
        <f t="shared" si="4"/>
        <v>481.96999999999997</v>
      </c>
      <c r="G32" s="50">
        <f t="shared" si="4"/>
        <v>506.49</v>
      </c>
      <c r="H32" s="51">
        <f t="shared" si="4"/>
        <v>1685.79</v>
      </c>
      <c r="I32" s="113">
        <f t="shared" si="4"/>
        <v>7969.1900000000005</v>
      </c>
      <c r="L32" s="1"/>
    </row>
    <row r="33" spans="1:12" ht="30" customHeight="1">
      <c r="A33" s="3"/>
      <c r="B33" s="5"/>
      <c r="C33" s="5"/>
      <c r="D33" s="5"/>
      <c r="E33" s="3"/>
      <c r="F33" s="3"/>
      <c r="G33" s="3"/>
      <c r="H33" s="8"/>
      <c r="L33" s="1"/>
    </row>
    <row r="34" spans="1:12" ht="30" customHeight="1">
      <c r="A34" s="3"/>
      <c r="B34" s="5"/>
      <c r="C34" s="5"/>
      <c r="D34" s="5"/>
      <c r="E34" s="3"/>
      <c r="F34" s="3"/>
      <c r="G34" s="3"/>
      <c r="H34" s="8"/>
      <c r="I34" s="8"/>
      <c r="L34" s="1"/>
    </row>
    <row r="35" spans="1:12" ht="30" customHeight="1">
      <c r="A35" s="3"/>
      <c r="B35" s="5"/>
      <c r="C35" s="5"/>
      <c r="D35" s="5"/>
      <c r="E35" s="3"/>
      <c r="F35" s="3"/>
      <c r="G35" s="3"/>
      <c r="H35" s="8"/>
      <c r="I35" s="8"/>
      <c r="L35" s="1"/>
    </row>
    <row r="36" ht="30" customHeight="1">
      <c r="D36" s="10"/>
    </row>
    <row r="38" ht="30" customHeight="1">
      <c r="D38" s="20"/>
    </row>
  </sheetData>
  <sheetProtection/>
  <mergeCells count="7">
    <mergeCell ref="A30:C30"/>
    <mergeCell ref="A32:C32"/>
    <mergeCell ref="A1:I1"/>
    <mergeCell ref="A21:I21"/>
    <mergeCell ref="A28:C28"/>
    <mergeCell ref="A19:C19"/>
    <mergeCell ref="A5:C5"/>
  </mergeCells>
  <printOptions horizontalCentered="1"/>
  <pageMargins left="0" right="0" top="0.72" bottom="0.1968503937007874" header="0" footer="0"/>
  <pageSetup horizontalDpi="600" verticalDpi="600" orientation="landscape" paperSize="9" scale="50" r:id="rId1"/>
  <headerFooter>
    <oddHeader>&amp;C&amp;"Bookman Old Style,Negrito"&amp;16ASSOCIAÇÃO DOS DEFICIENTES VISUAIS DO ESTADO DE GOIÁS - ADVEG
CNPJ 00.037.754/0001-16
PRESTAÇÃO DE CONTAS - 01/07/2017 a 30/09/2017 - 3º TIMESTRE/2017</oddHeader>
    <oddFooter>&amp;L&amp;P /&amp;N&amp;R&amp;D</oddFooter>
  </headerFooter>
  <rowBreaks count="1" manualBreakCount="1">
    <brk id="19" max="9" man="1"/>
  </rowBreaks>
  <ignoredErrors>
    <ignoredError sqref="H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70" zoomScaleNormal="70" zoomScaleSheetLayoutView="70" workbookViewId="0" topLeftCell="A1">
      <selection activeCell="F14" sqref="F14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36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72" t="s">
        <v>52</v>
      </c>
      <c r="B1" s="173"/>
      <c r="C1" s="173"/>
      <c r="D1" s="173"/>
      <c r="E1" s="173"/>
      <c r="F1" s="173"/>
      <c r="G1" s="173"/>
      <c r="H1" s="173"/>
      <c r="I1" s="174"/>
    </row>
    <row r="2" spans="1:9" ht="36" customHeight="1" thickBot="1">
      <c r="A2" s="125" t="s">
        <v>40</v>
      </c>
      <c r="B2" s="125" t="s">
        <v>42</v>
      </c>
      <c r="C2" s="125" t="s">
        <v>43</v>
      </c>
      <c r="D2" s="120" t="s">
        <v>172</v>
      </c>
      <c r="E2" s="126" t="s">
        <v>173</v>
      </c>
      <c r="F2" s="126" t="s">
        <v>174</v>
      </c>
      <c r="G2" s="126" t="s">
        <v>175</v>
      </c>
      <c r="H2" s="126" t="s">
        <v>38</v>
      </c>
      <c r="I2" s="126" t="s">
        <v>176</v>
      </c>
    </row>
    <row r="3" spans="1:9" ht="30" customHeight="1">
      <c r="A3" s="21" t="s">
        <v>53</v>
      </c>
      <c r="B3" s="35" t="s">
        <v>20</v>
      </c>
      <c r="C3" s="40" t="s">
        <v>28</v>
      </c>
      <c r="D3" s="128">
        <v>1648</v>
      </c>
      <c r="E3" s="56">
        <v>242.62</v>
      </c>
      <c r="F3" s="56">
        <v>249.88</v>
      </c>
      <c r="G3" s="54">
        <v>249.88</v>
      </c>
      <c r="H3" s="55">
        <f aca="true" t="shared" si="0" ref="H3:H8">E3+F3+G3</f>
        <v>742.38</v>
      </c>
      <c r="I3" s="128">
        <f aca="true" t="shared" si="1" ref="I3:I18">D3+H3</f>
        <v>2390.38</v>
      </c>
    </row>
    <row r="4" spans="1:9" ht="30" customHeight="1">
      <c r="A4" s="184" t="s">
        <v>188</v>
      </c>
      <c r="B4" s="185" t="s">
        <v>16</v>
      </c>
      <c r="C4" s="186"/>
      <c r="D4" s="187"/>
      <c r="E4" s="188">
        <v>1434.53</v>
      </c>
      <c r="F4" s="188">
        <v>49.47</v>
      </c>
      <c r="G4" s="189"/>
      <c r="H4" s="190">
        <f>E4+F4+G4</f>
        <v>1484</v>
      </c>
      <c r="I4" s="187">
        <f>D4+H4</f>
        <v>1484</v>
      </c>
    </row>
    <row r="5" spans="1:9" ht="30" customHeight="1">
      <c r="A5" s="184" t="s">
        <v>121</v>
      </c>
      <c r="B5" s="185" t="s">
        <v>16</v>
      </c>
      <c r="C5" s="186" t="s">
        <v>28</v>
      </c>
      <c r="D5" s="187">
        <v>6594</v>
      </c>
      <c r="E5" s="188">
        <v>408.1</v>
      </c>
      <c r="F5" s="188">
        <v>1150.1</v>
      </c>
      <c r="G5" s="189">
        <v>1113</v>
      </c>
      <c r="H5" s="190">
        <f t="shared" si="0"/>
        <v>2671.2</v>
      </c>
      <c r="I5" s="187">
        <f t="shared" si="1"/>
        <v>9265.2</v>
      </c>
    </row>
    <row r="6" spans="1:9" ht="30" customHeight="1">
      <c r="A6" s="21" t="s">
        <v>125</v>
      </c>
      <c r="B6" s="35" t="s">
        <v>16</v>
      </c>
      <c r="C6" s="40" t="s">
        <v>28</v>
      </c>
      <c r="D6" s="128">
        <v>1077.04</v>
      </c>
      <c r="E6" s="56">
        <v>84</v>
      </c>
      <c r="F6" s="56">
        <v>247.42</v>
      </c>
      <c r="G6" s="54">
        <v>247.42</v>
      </c>
      <c r="H6" s="55">
        <f t="shared" si="0"/>
        <v>578.8399999999999</v>
      </c>
      <c r="I6" s="128">
        <f>D6+H6</f>
        <v>1655.8799999999999</v>
      </c>
    </row>
    <row r="7" spans="1:9" ht="30" customHeight="1">
      <c r="A7" s="184" t="s">
        <v>126</v>
      </c>
      <c r="B7" s="185" t="s">
        <v>16</v>
      </c>
      <c r="C7" s="186" t="s">
        <v>28</v>
      </c>
      <c r="D7" s="187">
        <v>1252.4</v>
      </c>
      <c r="E7" s="188">
        <v>107.63</v>
      </c>
      <c r="F7" s="188">
        <v>313.1</v>
      </c>
      <c r="G7" s="189">
        <v>313.1</v>
      </c>
      <c r="H7" s="190">
        <f t="shared" si="0"/>
        <v>733.83</v>
      </c>
      <c r="I7" s="187">
        <f t="shared" si="1"/>
        <v>1986.23</v>
      </c>
    </row>
    <row r="8" spans="1:9" ht="30" customHeight="1">
      <c r="A8" s="21" t="s">
        <v>54</v>
      </c>
      <c r="B8" s="35" t="s">
        <v>18</v>
      </c>
      <c r="C8" s="35" t="s">
        <v>28</v>
      </c>
      <c r="D8" s="128">
        <v>479</v>
      </c>
      <c r="E8" s="54">
        <v>75</v>
      </c>
      <c r="F8" s="54">
        <v>79</v>
      </c>
      <c r="G8" s="54">
        <v>79</v>
      </c>
      <c r="H8" s="55">
        <f t="shared" si="0"/>
        <v>233</v>
      </c>
      <c r="I8" s="128">
        <f t="shared" si="1"/>
        <v>712</v>
      </c>
    </row>
    <row r="9" spans="1:12" s="6" customFormat="1" ht="30" customHeight="1">
      <c r="A9" s="21" t="s">
        <v>33</v>
      </c>
      <c r="B9" s="35" t="s">
        <v>17</v>
      </c>
      <c r="C9" s="35" t="s">
        <v>98</v>
      </c>
      <c r="D9" s="128">
        <v>0</v>
      </c>
      <c r="E9" s="54"/>
      <c r="F9" s="54"/>
      <c r="G9" s="54">
        <v>150</v>
      </c>
      <c r="H9" s="58">
        <f aca="true" t="shared" si="2" ref="H9:H18">E9+F9+G9</f>
        <v>150</v>
      </c>
      <c r="I9" s="128">
        <f t="shared" si="1"/>
        <v>150</v>
      </c>
      <c r="L9" s="16"/>
    </row>
    <row r="10" spans="1:12" s="6" customFormat="1" ht="30">
      <c r="A10" s="21" t="s">
        <v>112</v>
      </c>
      <c r="B10" s="35" t="s">
        <v>17</v>
      </c>
      <c r="C10" s="35" t="s">
        <v>113</v>
      </c>
      <c r="D10" s="128">
        <v>900</v>
      </c>
      <c r="E10" s="56">
        <v>150</v>
      </c>
      <c r="F10" s="56">
        <v>150</v>
      </c>
      <c r="G10" s="54">
        <v>150</v>
      </c>
      <c r="H10" s="58">
        <f t="shared" si="2"/>
        <v>450</v>
      </c>
      <c r="I10" s="128">
        <f t="shared" si="1"/>
        <v>1350</v>
      </c>
      <c r="L10" s="16"/>
    </row>
    <row r="11" spans="1:12" s="6" customFormat="1" ht="60.75" customHeight="1">
      <c r="A11" s="21" t="s">
        <v>167</v>
      </c>
      <c r="B11" s="35" t="s">
        <v>17</v>
      </c>
      <c r="C11" s="35" t="s">
        <v>168</v>
      </c>
      <c r="D11" s="128">
        <v>185</v>
      </c>
      <c r="E11" s="56"/>
      <c r="F11" s="56"/>
      <c r="G11" s="54"/>
      <c r="H11" s="58">
        <f t="shared" si="2"/>
        <v>0</v>
      </c>
      <c r="I11" s="128">
        <f t="shared" si="1"/>
        <v>185</v>
      </c>
      <c r="L11" s="16"/>
    </row>
    <row r="12" spans="1:12" s="6" customFormat="1" ht="30" customHeight="1">
      <c r="A12" s="21" t="s">
        <v>95</v>
      </c>
      <c r="B12" s="35" t="s">
        <v>17</v>
      </c>
      <c r="C12" s="35" t="s">
        <v>99</v>
      </c>
      <c r="D12" s="128">
        <v>0</v>
      </c>
      <c r="E12" s="54"/>
      <c r="F12" s="54"/>
      <c r="G12" s="54">
        <v>120</v>
      </c>
      <c r="H12" s="58">
        <f t="shared" si="2"/>
        <v>120</v>
      </c>
      <c r="I12" s="128">
        <f t="shared" si="1"/>
        <v>120</v>
      </c>
      <c r="L12" s="16"/>
    </row>
    <row r="13" spans="1:12" s="6" customFormat="1" ht="51.75" customHeight="1">
      <c r="A13" s="184" t="s">
        <v>165</v>
      </c>
      <c r="B13" s="185" t="s">
        <v>17</v>
      </c>
      <c r="C13" s="185" t="s">
        <v>166</v>
      </c>
      <c r="D13" s="187">
        <v>298.06</v>
      </c>
      <c r="E13" s="189"/>
      <c r="F13" s="189">
        <v>110</v>
      </c>
      <c r="G13" s="189"/>
      <c r="H13" s="191">
        <f t="shared" si="2"/>
        <v>110</v>
      </c>
      <c r="I13" s="187">
        <f t="shared" si="1"/>
        <v>408.06</v>
      </c>
      <c r="L13" s="16"/>
    </row>
    <row r="14" spans="1:12" s="6" customFormat="1" ht="51.75" customHeight="1">
      <c r="A14" s="21" t="s">
        <v>187</v>
      </c>
      <c r="B14" s="35" t="s">
        <v>17</v>
      </c>
      <c r="C14" s="35" t="s">
        <v>209</v>
      </c>
      <c r="D14" s="128"/>
      <c r="E14" s="54">
        <v>95</v>
      </c>
      <c r="F14" s="54">
        <v>285</v>
      </c>
      <c r="G14" s="54">
        <v>285</v>
      </c>
      <c r="H14" s="58">
        <f>E14+F14+G14</f>
        <v>665</v>
      </c>
      <c r="I14" s="128">
        <f>D14+H14</f>
        <v>665</v>
      </c>
      <c r="L14" s="16"/>
    </row>
    <row r="15" spans="1:12" s="6" customFormat="1" ht="30" customHeight="1">
      <c r="A15" s="21" t="s">
        <v>97</v>
      </c>
      <c r="B15" s="35" t="s">
        <v>17</v>
      </c>
      <c r="C15" s="35" t="s">
        <v>28</v>
      </c>
      <c r="D15" s="129">
        <v>225.5</v>
      </c>
      <c r="E15" s="57"/>
      <c r="F15" s="57"/>
      <c r="G15" s="57"/>
      <c r="H15" s="58">
        <f t="shared" si="2"/>
        <v>0</v>
      </c>
      <c r="I15" s="129">
        <f t="shared" si="1"/>
        <v>225.5</v>
      </c>
      <c r="L15" s="16"/>
    </row>
    <row r="16" spans="1:12" s="6" customFormat="1" ht="30" customHeight="1">
      <c r="A16" s="21" t="s">
        <v>122</v>
      </c>
      <c r="B16" s="35" t="s">
        <v>17</v>
      </c>
      <c r="C16" s="35" t="s">
        <v>123</v>
      </c>
      <c r="D16" s="129">
        <v>0</v>
      </c>
      <c r="E16" s="57">
        <v>240</v>
      </c>
      <c r="F16" s="57"/>
      <c r="G16" s="57"/>
      <c r="H16" s="58">
        <f t="shared" si="2"/>
        <v>240</v>
      </c>
      <c r="I16" s="129">
        <f t="shared" si="1"/>
        <v>240</v>
      </c>
      <c r="L16" s="16"/>
    </row>
    <row r="17" spans="1:12" s="6" customFormat="1" ht="30" customHeight="1">
      <c r="A17" s="21" t="s">
        <v>137</v>
      </c>
      <c r="B17" s="35" t="s">
        <v>32</v>
      </c>
      <c r="C17" s="35" t="s">
        <v>138</v>
      </c>
      <c r="D17" s="129">
        <v>2500</v>
      </c>
      <c r="E17" s="57">
        <v>701.19</v>
      </c>
      <c r="F17" s="57"/>
      <c r="G17" s="57"/>
      <c r="H17" s="58">
        <f>E17+F17+G17</f>
        <v>701.19</v>
      </c>
      <c r="I17" s="129">
        <f>D17+H17</f>
        <v>3201.19</v>
      </c>
      <c r="L17" s="16"/>
    </row>
    <row r="18" spans="1:12" s="6" customFormat="1" ht="30" customHeight="1" thickBot="1">
      <c r="A18" s="21" t="s">
        <v>12</v>
      </c>
      <c r="B18" s="35" t="s">
        <v>32</v>
      </c>
      <c r="C18" s="35" t="s">
        <v>106</v>
      </c>
      <c r="D18" s="129">
        <v>4688</v>
      </c>
      <c r="E18" s="57">
        <v>740</v>
      </c>
      <c r="F18" s="57">
        <v>740</v>
      </c>
      <c r="G18" s="57">
        <v>740</v>
      </c>
      <c r="H18" s="58">
        <f t="shared" si="2"/>
        <v>2220</v>
      </c>
      <c r="I18" s="129">
        <f t="shared" si="1"/>
        <v>6908</v>
      </c>
      <c r="L18" s="16"/>
    </row>
    <row r="19" spans="1:12" s="6" customFormat="1" ht="30" customHeight="1" thickBot="1">
      <c r="A19" s="169" t="s">
        <v>55</v>
      </c>
      <c r="B19" s="170"/>
      <c r="C19" s="171"/>
      <c r="D19" s="113">
        <f aca="true" t="shared" si="3" ref="D19:I19">SUM(D3:D18)</f>
        <v>19847</v>
      </c>
      <c r="E19" s="50">
        <f t="shared" si="3"/>
        <v>4278.07</v>
      </c>
      <c r="F19" s="50">
        <f t="shared" si="3"/>
        <v>3373.97</v>
      </c>
      <c r="G19" s="50">
        <f t="shared" si="3"/>
        <v>3447.4</v>
      </c>
      <c r="H19" s="51">
        <f t="shared" si="3"/>
        <v>11099.44</v>
      </c>
      <c r="I19" s="113">
        <f t="shared" si="3"/>
        <v>30946.440000000002</v>
      </c>
      <c r="L19" s="16"/>
    </row>
    <row r="20" spans="1:12" s="6" customFormat="1" ht="8.25" customHeight="1">
      <c r="A20" s="46"/>
      <c r="B20" s="46"/>
      <c r="C20" s="46"/>
      <c r="D20" s="47"/>
      <c r="E20" s="48"/>
      <c r="F20" s="48"/>
      <c r="G20" s="48"/>
      <c r="H20" s="48"/>
      <c r="I20" s="49"/>
      <c r="L20" s="16"/>
    </row>
    <row r="21" spans="1:12" ht="30" customHeight="1">
      <c r="A21" s="3"/>
      <c r="B21" s="5"/>
      <c r="C21" s="5"/>
      <c r="D21" s="5"/>
      <c r="E21" s="3"/>
      <c r="F21" s="3"/>
      <c r="G21" s="3"/>
      <c r="H21" s="8"/>
      <c r="L21" s="1"/>
    </row>
    <row r="22" spans="1:12" ht="30" customHeight="1">
      <c r="A22" s="3"/>
      <c r="B22" s="5"/>
      <c r="C22" s="5"/>
      <c r="D22" s="5"/>
      <c r="E22" s="3"/>
      <c r="F22" s="3"/>
      <c r="G22" s="3"/>
      <c r="H22" s="8"/>
      <c r="I22" s="8"/>
      <c r="L22" s="1"/>
    </row>
    <row r="23" spans="1:12" ht="30" customHeight="1">
      <c r="A23" s="3"/>
      <c r="B23" s="5"/>
      <c r="C23" s="5"/>
      <c r="D23" s="5"/>
      <c r="E23" s="3"/>
      <c r="F23" s="3"/>
      <c r="G23" s="3"/>
      <c r="H23" s="8"/>
      <c r="I23" s="8"/>
      <c r="L23" s="1"/>
    </row>
    <row r="24" ht="30" customHeight="1">
      <c r="D24" s="10"/>
    </row>
    <row r="26" ht="30" customHeight="1">
      <c r="D26" s="20"/>
    </row>
  </sheetData>
  <sheetProtection/>
  <mergeCells count="2">
    <mergeCell ref="A1:I1"/>
    <mergeCell ref="A19:C19"/>
  </mergeCells>
  <printOptions horizontalCentered="1"/>
  <pageMargins left="0" right="0" top="0.72" bottom="0.1968503937007874" header="0" footer="0"/>
  <pageSetup horizontalDpi="600" verticalDpi="600" orientation="landscape" paperSize="9" scale="50" r:id="rId1"/>
  <headerFooter>
    <oddHeader>&amp;C&amp;"Bookman Old Style,Negrito"&amp;16ASSOCIAÇÃO DOS DEFICIENTES VISUAIS DO ESTADO DE GOIÁS - ADVEG
CNPJ 00.037.754/0001-16
PRESTAÇÃO DE CONTAS - 01/07/2017 a 30/09/2017 - 3º TIMESTRE/2017</oddHeader>
    <oddFooter>&amp;L&amp;P 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="70" zoomScaleNormal="70" zoomScaleSheetLayoutView="70" workbookViewId="0" topLeftCell="A1">
      <selection activeCell="H7" sqref="H7"/>
    </sheetView>
  </sheetViews>
  <sheetFormatPr defaultColWidth="9.140625" defaultRowHeight="30" customHeight="1"/>
  <cols>
    <col min="1" max="1" width="52.8515625" style="7" bestFit="1" customWidth="1"/>
    <col min="2" max="2" width="27.8515625" style="7" customWidth="1"/>
    <col min="3" max="3" width="36.421875" style="7" customWidth="1"/>
    <col min="4" max="7" width="17.7109375" style="7" customWidth="1"/>
    <col min="8" max="9" width="17.7109375" style="9" customWidth="1"/>
    <col min="10" max="10" width="4.57421875" style="1" bestFit="1" customWidth="1"/>
    <col min="11" max="11" width="9.140625" style="1" customWidth="1"/>
    <col min="12" max="12" width="13.28125" style="11" bestFit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spans="1:9" ht="24.75" customHeight="1" thickBot="1">
      <c r="A1" s="172" t="s">
        <v>61</v>
      </c>
      <c r="B1" s="173"/>
      <c r="C1" s="173"/>
      <c r="D1" s="173"/>
      <c r="E1" s="173"/>
      <c r="F1" s="173"/>
      <c r="G1" s="173"/>
      <c r="H1" s="173"/>
      <c r="I1" s="174"/>
    </row>
    <row r="2" spans="1:9" ht="36" customHeight="1" thickBot="1">
      <c r="A2" s="125" t="s">
        <v>40</v>
      </c>
      <c r="B2" s="125" t="s">
        <v>42</v>
      </c>
      <c r="C2" s="125" t="s">
        <v>43</v>
      </c>
      <c r="D2" s="120" t="s">
        <v>172</v>
      </c>
      <c r="E2" s="126" t="s">
        <v>173</v>
      </c>
      <c r="F2" s="126" t="s">
        <v>174</v>
      </c>
      <c r="G2" s="126" t="s">
        <v>175</v>
      </c>
      <c r="H2" s="126" t="s">
        <v>38</v>
      </c>
      <c r="I2" s="126" t="s">
        <v>176</v>
      </c>
    </row>
    <row r="3" spans="1:9" ht="30" customHeight="1">
      <c r="A3" s="21" t="s">
        <v>136</v>
      </c>
      <c r="B3" s="35" t="s">
        <v>18</v>
      </c>
      <c r="C3" s="35" t="s">
        <v>28</v>
      </c>
      <c r="D3" s="128">
        <v>60</v>
      </c>
      <c r="E3" s="54">
        <v>30</v>
      </c>
      <c r="F3" s="54">
        <v>42</v>
      </c>
      <c r="G3" s="54">
        <v>42</v>
      </c>
      <c r="H3" s="55">
        <f aca="true" t="shared" si="0" ref="H3:H9">E3+F3+G3</f>
        <v>114</v>
      </c>
      <c r="I3" s="128">
        <f aca="true" t="shared" si="1" ref="I3:I9">D3+H3</f>
        <v>174</v>
      </c>
    </row>
    <row r="4" spans="1:9" ht="30" customHeight="1">
      <c r="A4" s="21" t="s">
        <v>100</v>
      </c>
      <c r="B4" s="35" t="s">
        <v>17</v>
      </c>
      <c r="C4" s="35" t="s">
        <v>28</v>
      </c>
      <c r="D4" s="128">
        <v>1458.9</v>
      </c>
      <c r="E4" s="54"/>
      <c r="F4" s="54"/>
      <c r="G4" s="54"/>
      <c r="H4" s="55">
        <f t="shared" si="0"/>
        <v>0</v>
      </c>
      <c r="I4" s="128">
        <f t="shared" si="1"/>
        <v>1458.9</v>
      </c>
    </row>
    <row r="5" spans="1:12" s="6" customFormat="1" ht="30" customHeight="1">
      <c r="A5" s="37" t="s">
        <v>94</v>
      </c>
      <c r="B5" s="38" t="s">
        <v>17</v>
      </c>
      <c r="C5" s="38" t="s">
        <v>102</v>
      </c>
      <c r="D5" s="129">
        <v>0</v>
      </c>
      <c r="E5" s="57">
        <v>4718.82</v>
      </c>
      <c r="F5" s="57">
        <v>8549.2</v>
      </c>
      <c r="G5" s="57"/>
      <c r="H5" s="55">
        <f t="shared" si="0"/>
        <v>13268.02</v>
      </c>
      <c r="I5" s="129">
        <f t="shared" si="1"/>
        <v>13268.02</v>
      </c>
      <c r="L5" s="16"/>
    </row>
    <row r="6" spans="1:12" s="6" customFormat="1" ht="54.75" customHeight="1">
      <c r="A6" s="37" t="s">
        <v>140</v>
      </c>
      <c r="B6" s="38" t="s">
        <v>17</v>
      </c>
      <c r="C6" s="38" t="s">
        <v>170</v>
      </c>
      <c r="D6" s="129">
        <v>4000</v>
      </c>
      <c r="E6" s="57">
        <v>3000</v>
      </c>
      <c r="F6" s="57"/>
      <c r="G6" s="57">
        <v>9228</v>
      </c>
      <c r="H6" s="55">
        <f t="shared" si="0"/>
        <v>12228</v>
      </c>
      <c r="I6" s="129">
        <f t="shared" si="1"/>
        <v>16228</v>
      </c>
      <c r="L6" s="16"/>
    </row>
    <row r="7" spans="1:12" s="6" customFormat="1" ht="52.5" customHeight="1">
      <c r="A7" s="37" t="s">
        <v>146</v>
      </c>
      <c r="B7" s="38" t="s">
        <v>17</v>
      </c>
      <c r="C7" s="38" t="s">
        <v>171</v>
      </c>
      <c r="D7" s="129">
        <v>0</v>
      </c>
      <c r="E7" s="57">
        <v>1500</v>
      </c>
      <c r="F7" s="57"/>
      <c r="G7" s="57"/>
      <c r="H7" s="55">
        <f t="shared" si="0"/>
        <v>1500</v>
      </c>
      <c r="I7" s="129">
        <f t="shared" si="1"/>
        <v>1500</v>
      </c>
      <c r="L7" s="16"/>
    </row>
    <row r="8" spans="1:12" s="6" customFormat="1" ht="52.5" customHeight="1">
      <c r="A8" s="37" t="s">
        <v>186</v>
      </c>
      <c r="B8" s="38" t="s">
        <v>17</v>
      </c>
      <c r="C8" s="38"/>
      <c r="D8" s="129">
        <v>2000</v>
      </c>
      <c r="E8" s="57"/>
      <c r="F8" s="57"/>
      <c r="G8" s="57"/>
      <c r="H8" s="55">
        <f t="shared" si="0"/>
        <v>0</v>
      </c>
      <c r="I8" s="129">
        <f t="shared" si="1"/>
        <v>2000</v>
      </c>
      <c r="L8" s="16"/>
    </row>
    <row r="9" spans="1:12" s="6" customFormat="1" ht="30.75" thickBot="1">
      <c r="A9" s="21" t="s">
        <v>145</v>
      </c>
      <c r="B9" s="35" t="s">
        <v>17</v>
      </c>
      <c r="C9" s="35" t="s">
        <v>208</v>
      </c>
      <c r="D9" s="129">
        <v>0</v>
      </c>
      <c r="E9" s="57"/>
      <c r="F9" s="57">
        <v>8000</v>
      </c>
      <c r="G9" s="57"/>
      <c r="H9" s="60">
        <f t="shared" si="0"/>
        <v>8000</v>
      </c>
      <c r="I9" s="129">
        <f t="shared" si="1"/>
        <v>8000</v>
      </c>
      <c r="L9" s="16"/>
    </row>
    <row r="10" spans="1:12" ht="30" customHeight="1" thickBot="1">
      <c r="A10" s="169" t="s">
        <v>62</v>
      </c>
      <c r="B10" s="170"/>
      <c r="C10" s="171"/>
      <c r="D10" s="113">
        <f aca="true" t="shared" si="2" ref="D10:I10">SUM(D3:D9)</f>
        <v>7518.9</v>
      </c>
      <c r="E10" s="50">
        <f t="shared" si="2"/>
        <v>9248.82</v>
      </c>
      <c r="F10" s="50">
        <f t="shared" si="2"/>
        <v>16591.2</v>
      </c>
      <c r="G10" s="50">
        <f t="shared" si="2"/>
        <v>9270</v>
      </c>
      <c r="H10" s="51">
        <f t="shared" si="2"/>
        <v>35110.020000000004</v>
      </c>
      <c r="I10" s="113">
        <f t="shared" si="2"/>
        <v>42628.92</v>
      </c>
      <c r="L10" s="1"/>
    </row>
    <row r="11" spans="1:12" ht="30" customHeight="1">
      <c r="A11" s="46"/>
      <c r="B11" s="46"/>
      <c r="C11" s="46"/>
      <c r="D11" s="47"/>
      <c r="E11" s="48"/>
      <c r="F11" s="48"/>
      <c r="G11" s="48"/>
      <c r="H11" s="48"/>
      <c r="I11" s="49"/>
      <c r="L11" s="1"/>
    </row>
    <row r="12" spans="1:12" ht="36.75" customHeight="1" thickBot="1">
      <c r="A12" s="3"/>
      <c r="B12" s="5"/>
      <c r="C12" s="5"/>
      <c r="D12" s="5"/>
      <c r="E12" s="3"/>
      <c r="F12" s="3"/>
      <c r="G12" s="3"/>
      <c r="H12" s="8"/>
      <c r="L12" s="1"/>
    </row>
    <row r="13" spans="1:9" ht="30" customHeight="1" thickBot="1">
      <c r="A13" s="172" t="s">
        <v>63</v>
      </c>
      <c r="B13" s="173"/>
      <c r="C13" s="173"/>
      <c r="D13" s="173"/>
      <c r="E13" s="173"/>
      <c r="F13" s="173"/>
      <c r="G13" s="173"/>
      <c r="H13" s="173"/>
      <c r="I13" s="174"/>
    </row>
    <row r="14" spans="1:9" ht="30" customHeight="1" thickBot="1">
      <c r="A14" s="125" t="s">
        <v>40</v>
      </c>
      <c r="B14" s="125" t="s">
        <v>42</v>
      </c>
      <c r="C14" s="125" t="s">
        <v>43</v>
      </c>
      <c r="D14" s="120" t="s">
        <v>172</v>
      </c>
      <c r="E14" s="126" t="s">
        <v>173</v>
      </c>
      <c r="F14" s="126" t="s">
        <v>174</v>
      </c>
      <c r="G14" s="126" t="s">
        <v>175</v>
      </c>
      <c r="H14" s="126" t="s">
        <v>38</v>
      </c>
      <c r="I14" s="126" t="s">
        <v>176</v>
      </c>
    </row>
    <row r="15" spans="1:9" ht="30" customHeight="1">
      <c r="A15" s="21" t="s">
        <v>64</v>
      </c>
      <c r="B15" s="35" t="s">
        <v>18</v>
      </c>
      <c r="C15" s="35" t="s">
        <v>28</v>
      </c>
      <c r="D15" s="128">
        <v>419</v>
      </c>
      <c r="E15" s="54">
        <v>30</v>
      </c>
      <c r="F15" s="54">
        <v>42</v>
      </c>
      <c r="G15" s="54">
        <v>42</v>
      </c>
      <c r="H15" s="55">
        <f>E15+F15+G15</f>
        <v>114</v>
      </c>
      <c r="I15" s="128">
        <f>(D15+H15)</f>
        <v>533</v>
      </c>
    </row>
    <row r="16" spans="1:9" ht="30" customHeight="1" thickBot="1">
      <c r="A16" s="21" t="s">
        <v>14</v>
      </c>
      <c r="B16" s="35" t="s">
        <v>19</v>
      </c>
      <c r="C16" s="36" t="s">
        <v>28</v>
      </c>
      <c r="D16" s="128">
        <v>12402</v>
      </c>
      <c r="E16" s="54"/>
      <c r="F16" s="54">
        <v>4192.5</v>
      </c>
      <c r="G16" s="54"/>
      <c r="H16" s="55">
        <f>E16+F16+G16</f>
        <v>4192.5</v>
      </c>
      <c r="I16" s="128">
        <f>D16+H16</f>
        <v>16594.5</v>
      </c>
    </row>
    <row r="17" spans="1:9" ht="30" customHeight="1" thickBot="1">
      <c r="A17" s="169" t="s">
        <v>65</v>
      </c>
      <c r="B17" s="170"/>
      <c r="C17" s="171"/>
      <c r="D17" s="113">
        <f aca="true" t="shared" si="3" ref="D17:I17">SUM(D15:D16)</f>
        <v>12821</v>
      </c>
      <c r="E17" s="50">
        <f t="shared" si="3"/>
        <v>30</v>
      </c>
      <c r="F17" s="50">
        <f t="shared" si="3"/>
        <v>4234.5</v>
      </c>
      <c r="G17" s="50">
        <f t="shared" si="3"/>
        <v>42</v>
      </c>
      <c r="H17" s="51">
        <f t="shared" si="3"/>
        <v>4306.5</v>
      </c>
      <c r="I17" s="113">
        <f t="shared" si="3"/>
        <v>17127.5</v>
      </c>
    </row>
    <row r="19" ht="18" customHeight="1" thickBot="1"/>
    <row r="20" spans="1:9" ht="30" customHeight="1" thickBot="1">
      <c r="A20" s="181" t="s">
        <v>66</v>
      </c>
      <c r="B20" s="182"/>
      <c r="C20" s="183"/>
      <c r="D20" s="130">
        <v>48289.1</v>
      </c>
      <c r="E20" s="50">
        <f>'DESPESAS - ADVEG'!E30+'DESPESAS - FMAS'!E19+'PRÓ-ESPORTE - PÃO E LEITE'!E10+'PRÓ-ESPORTE - PÃO E LEITE'!E17</f>
        <v>14724.02</v>
      </c>
      <c r="F20" s="50">
        <f>'DESPESAS - ADVEG'!F30+'DESPESAS - FMAS'!F19+'PRÓ-ESPORTE - PÃO E LEITE'!F10+'PRÓ-ESPORTE - PÃO E LEITE'!F17</f>
        <v>25151.440000000002</v>
      </c>
      <c r="G20" s="50">
        <f>'DESPESAS - ADVEG'!G30+'DESPESAS - FMAS'!G19+'PRÓ-ESPORTE - PÃO E LEITE'!G10+'PRÓ-ESPORTE - PÃO E LEITE'!G17</f>
        <v>13735.69</v>
      </c>
      <c r="H20" s="51">
        <f>'DESPESAS - ADVEG'!H30+'DESPESAS - FMAS'!H19+'PRÓ-ESPORTE - PÃO E LEITE'!H10+'PRÓ-ESPORTE - PÃO E LEITE'!H17</f>
        <v>53611.15000000001</v>
      </c>
      <c r="I20" s="130">
        <f>'DESPESAS - ADVEG'!I30+'DESPESAS - FMAS'!I19+'PRÓ-ESPORTE - PÃO E LEITE'!I10+'PRÓ-ESPORTE - PÃO E LEITE'!I17</f>
        <v>102900.25</v>
      </c>
    </row>
    <row r="21" ht="30" customHeight="1" thickBot="1"/>
    <row r="22" spans="1:9" ht="30" customHeight="1" thickBot="1">
      <c r="A22" s="181" t="s">
        <v>67</v>
      </c>
      <c r="B22" s="182"/>
      <c r="C22" s="183"/>
      <c r="D22" s="130">
        <v>46470.3</v>
      </c>
      <c r="E22" s="50">
        <f>'DESPESAS - ADVEG'!E32+'DESPESAS - FMAS'!E19+'PRÓ-ESPORTE - PÃO E LEITE'!E10+'PRÓ-ESPORTE - PÃO E LEITE'!E17</f>
        <v>14254.22</v>
      </c>
      <c r="F22" s="50">
        <f>'DESPESAS - ADVEG'!F32+'DESPESAS - FMAS'!F19+'PRÓ-ESPORTE - PÃO E LEITE'!F10+'PRÓ-ESPORTE - PÃO E LEITE'!F17</f>
        <v>24681.64</v>
      </c>
      <c r="G22" s="50">
        <f>'DESPESAS - ADVEG'!G32+'DESPESAS - FMAS'!G19+'PRÓ-ESPORTE - PÃO E LEITE'!G10+'PRÓ-ESPORTE - PÃO E LEITE'!G17</f>
        <v>13265.89</v>
      </c>
      <c r="H22" s="51">
        <f>'DESPESAS - ADVEG'!H32+'DESPESAS - FMAS'!H19+'PRÓ-ESPORTE - PÃO E LEITE'!H10+'PRÓ-ESPORTE - PÃO E LEITE'!H17</f>
        <v>52201.75</v>
      </c>
      <c r="I22" s="130">
        <f>'DESPESAS - ADVEG'!I32+'DESPESAS - FMAS'!I19+'PRÓ-ESPORTE - PÃO E LEITE'!I10+'PRÓ-ESPORTE - PÃO E LEITE'!I17</f>
        <v>98672.05</v>
      </c>
    </row>
    <row r="24" spans="4:9" ht="30" customHeight="1">
      <c r="D24" s="66"/>
      <c r="E24" s="66"/>
      <c r="F24" s="66"/>
      <c r="G24" s="66"/>
      <c r="H24" s="67"/>
      <c r="I24" s="67"/>
    </row>
  </sheetData>
  <sheetProtection/>
  <mergeCells count="6">
    <mergeCell ref="A20:C20"/>
    <mergeCell ref="A22:C22"/>
    <mergeCell ref="A1:I1"/>
    <mergeCell ref="A10:C10"/>
    <mergeCell ref="A13:I13"/>
    <mergeCell ref="A17:C17"/>
  </mergeCells>
  <printOptions horizontalCentered="1"/>
  <pageMargins left="0" right="0" top="0.7480314960629921" bottom="0.1968503937007874" header="0" footer="0"/>
  <pageSetup horizontalDpi="600" verticalDpi="600" orientation="landscape" paperSize="9" scale="56" r:id="rId1"/>
  <headerFooter>
    <oddHeader>&amp;C&amp;"Bookman Old Style,Negrito"&amp;16ASSOCIAÇÃO DOS DEFICIENTES VISUAIS DO ESTADO DE GOIÁS - ADVEG
CNPJ 00.037.754/0001-16
PRESTAÇÃO DE CONTAS - 01/07/2017 a 30/09/2017 - 3º TIMESTRE/2017</oddHeader>
    <oddFooter>&amp;L&amp;P /&amp;N&amp;R&amp;D</oddFooter>
  </headerFooter>
  <rowBreaks count="1" manualBreakCount="1">
    <brk id="1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="70" zoomScaleNormal="70" zoomScaleSheetLayoutView="90" workbookViewId="0" topLeftCell="A1">
      <selection activeCell="K15" sqref="K15"/>
    </sheetView>
  </sheetViews>
  <sheetFormatPr defaultColWidth="9.140625" defaultRowHeight="30" customHeight="1"/>
  <cols>
    <col min="1" max="1" width="41.8515625" style="7" customWidth="1"/>
    <col min="2" max="6" width="17.7109375" style="10" customWidth="1"/>
    <col min="7" max="7" width="17.7109375" style="11" customWidth="1"/>
    <col min="8" max="8" width="3.7109375" style="1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1" spans="1:7" ht="24.75" customHeight="1" thickBot="1">
      <c r="A1" s="166" t="s">
        <v>79</v>
      </c>
      <c r="B1" s="167"/>
      <c r="C1" s="167"/>
      <c r="D1" s="167"/>
      <c r="E1" s="167"/>
      <c r="F1" s="167"/>
      <c r="G1" s="168"/>
    </row>
    <row r="2" spans="1:7" ht="24.75" customHeight="1" thickBot="1">
      <c r="A2" s="79"/>
      <c r="B2" s="79"/>
      <c r="C2" s="79"/>
      <c r="D2" s="79"/>
      <c r="E2" s="79"/>
      <c r="F2" s="79"/>
      <c r="G2" s="79"/>
    </row>
    <row r="3" spans="1:8" ht="40.5" customHeight="1" thickBot="1">
      <c r="A3" s="131" t="s">
        <v>80</v>
      </c>
      <c r="B3" s="132" t="s">
        <v>172</v>
      </c>
      <c r="C3" s="132" t="s">
        <v>173</v>
      </c>
      <c r="D3" s="132" t="s">
        <v>174</v>
      </c>
      <c r="E3" s="132" t="s">
        <v>175</v>
      </c>
      <c r="F3" s="132" t="s">
        <v>38</v>
      </c>
      <c r="G3" s="132" t="s">
        <v>176</v>
      </c>
      <c r="H3" s="2"/>
    </row>
    <row r="4" spans="1:7" ht="30" customHeight="1" thickBot="1">
      <c r="A4" s="75" t="s">
        <v>81</v>
      </c>
      <c r="B4" s="76">
        <v>100031.54</v>
      </c>
      <c r="C4" s="76">
        <f>RECEITAS!C34</f>
        <v>6245.71</v>
      </c>
      <c r="D4" s="76">
        <f>RECEITAS!D34</f>
        <v>7812.84</v>
      </c>
      <c r="E4" s="76">
        <f>RECEITAS!E34</f>
        <v>6846.85</v>
      </c>
      <c r="F4" s="81">
        <f>RECEITAS!F34</f>
        <v>20905.4</v>
      </c>
      <c r="G4" s="76">
        <f>RECEITAS!G34</f>
        <v>120936.94</v>
      </c>
    </row>
    <row r="5" spans="1:7" ht="30" customHeight="1" thickBot="1">
      <c r="A5" s="75" t="s">
        <v>82</v>
      </c>
      <c r="B5" s="80">
        <v>49289.1</v>
      </c>
      <c r="C5" s="76">
        <f>'PRÓ-ESPORTE - PÃO E LEITE'!E20</f>
        <v>14724.02</v>
      </c>
      <c r="D5" s="76">
        <f>'PRÓ-ESPORTE - PÃO E LEITE'!F20</f>
        <v>25151.440000000002</v>
      </c>
      <c r="E5" s="76">
        <f>'PRÓ-ESPORTE - PÃO E LEITE'!G20</f>
        <v>13735.69</v>
      </c>
      <c r="F5" s="81">
        <f>'PRÓ-ESPORTE - PÃO E LEITE'!H20</f>
        <v>53611.15000000001</v>
      </c>
      <c r="G5" s="76">
        <f>'PRÓ-ESPORTE - PÃO E LEITE'!I20</f>
        <v>102900.25</v>
      </c>
    </row>
    <row r="6" spans="1:7" ht="30" customHeight="1" thickBot="1">
      <c r="A6" s="123" t="s">
        <v>83</v>
      </c>
      <c r="B6" s="88">
        <f aca="true" t="shared" si="0" ref="B6:G6">B4-B5</f>
        <v>50742.439999999995</v>
      </c>
      <c r="C6" s="77">
        <f t="shared" si="0"/>
        <v>-8478.310000000001</v>
      </c>
      <c r="D6" s="77">
        <f t="shared" si="0"/>
        <v>-17338.600000000002</v>
      </c>
      <c r="E6" s="77">
        <f t="shared" si="0"/>
        <v>-6888.84</v>
      </c>
      <c r="F6" s="78">
        <f t="shared" si="0"/>
        <v>-32705.750000000007</v>
      </c>
      <c r="G6" s="88">
        <f t="shared" si="0"/>
        <v>18036.690000000002</v>
      </c>
    </row>
    <row r="7" ht="30" customHeight="1" thickBot="1"/>
    <row r="8" spans="1:7" ht="40.5" customHeight="1" thickBot="1">
      <c r="A8" s="131" t="s">
        <v>84</v>
      </c>
      <c r="B8" s="132" t="s">
        <v>172</v>
      </c>
      <c r="C8" s="132" t="s">
        <v>173</v>
      </c>
      <c r="D8" s="132" t="s">
        <v>174</v>
      </c>
      <c r="E8" s="132" t="s">
        <v>175</v>
      </c>
      <c r="F8" s="132" t="s">
        <v>38</v>
      </c>
      <c r="G8" s="132" t="s">
        <v>176</v>
      </c>
    </row>
    <row r="9" spans="1:7" ht="30" customHeight="1" thickBot="1">
      <c r="A9" s="75" t="s">
        <v>81</v>
      </c>
      <c r="B9" s="76">
        <v>100031.54</v>
      </c>
      <c r="C9" s="76">
        <f>RECEITAS!C34</f>
        <v>6245.71</v>
      </c>
      <c r="D9" s="76">
        <f>RECEITAS!D34</f>
        <v>7812.84</v>
      </c>
      <c r="E9" s="76">
        <f>RECEITAS!E34</f>
        <v>6846.85</v>
      </c>
      <c r="F9" s="81">
        <f>RECEITAS!F34</f>
        <v>20905.4</v>
      </c>
      <c r="G9" s="76">
        <f>RECEITAS!G34</f>
        <v>120936.94</v>
      </c>
    </row>
    <row r="10" spans="1:7" ht="30" customHeight="1" thickBot="1">
      <c r="A10" s="75" t="s">
        <v>82</v>
      </c>
      <c r="B10" s="80">
        <v>46470.3</v>
      </c>
      <c r="C10" s="76">
        <f>'PRÓ-ESPORTE - PÃO E LEITE'!E22</f>
        <v>14254.22</v>
      </c>
      <c r="D10" s="76">
        <f>'PRÓ-ESPORTE - PÃO E LEITE'!F22</f>
        <v>24681.64</v>
      </c>
      <c r="E10" s="76">
        <f>'PRÓ-ESPORTE - PÃO E LEITE'!G22</f>
        <v>13265.89</v>
      </c>
      <c r="F10" s="81">
        <f>'PRÓ-ESPORTE - PÃO E LEITE'!H22</f>
        <v>52201.75</v>
      </c>
      <c r="G10" s="76">
        <f>'PRÓ-ESPORTE - PÃO E LEITE'!I22</f>
        <v>98672.05</v>
      </c>
    </row>
    <row r="11" spans="1:7" ht="30" customHeight="1" thickBot="1">
      <c r="A11" s="123" t="s">
        <v>83</v>
      </c>
      <c r="B11" s="88">
        <f aca="true" t="shared" si="1" ref="B11:G11">B9-B10</f>
        <v>53561.23999999999</v>
      </c>
      <c r="C11" s="77">
        <f t="shared" si="1"/>
        <v>-8008.509999999999</v>
      </c>
      <c r="D11" s="77">
        <f t="shared" si="1"/>
        <v>-16868.8</v>
      </c>
      <c r="E11" s="77">
        <f t="shared" si="1"/>
        <v>-6419.039999999999</v>
      </c>
      <c r="F11" s="78">
        <f t="shared" si="1"/>
        <v>-31296.35</v>
      </c>
      <c r="G11" s="88">
        <f t="shared" si="1"/>
        <v>22264.89</v>
      </c>
    </row>
  </sheetData>
  <sheetProtection/>
  <mergeCells count="1">
    <mergeCell ref="A1:G1"/>
  </mergeCells>
  <printOptions horizontalCentered="1"/>
  <pageMargins left="0" right="0" top="0.84" bottom="0.1968503937007874" header="0" footer="0"/>
  <pageSetup horizontalDpi="600" verticalDpi="600" orientation="landscape" paperSize="9" scale="60" r:id="rId1"/>
  <headerFooter>
    <oddHeader>&amp;C&amp;"Bookman Old Style,Negrito"&amp;16ASSOCIAÇÃO DOS DEFICIENTES VISUAIS DO ESTADO DE GOIÁS - ADVEG
CNPJ 00.037.754/0001-16
PRESTAÇÃO DE CONTAS - 01/07/2017 a 30/09/2017 - 3º TRIMESTRE/2017</oddHeader>
    <oddFooter>&amp;L&amp;P 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</dc:creator>
  <cp:keywords/>
  <dc:description/>
  <cp:lastModifiedBy>User</cp:lastModifiedBy>
  <cp:lastPrinted>2017-11-06T13:56:32Z</cp:lastPrinted>
  <dcterms:created xsi:type="dcterms:W3CDTF">2013-07-17T12:41:28Z</dcterms:created>
  <dcterms:modified xsi:type="dcterms:W3CDTF">2017-11-08T16:57:06Z</dcterms:modified>
  <cp:category/>
  <cp:version/>
  <cp:contentType/>
  <cp:contentStatus/>
</cp:coreProperties>
</file>